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D:\OneDrive\紛争鉱物_コバルト\"/>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62913" calcMode="manual"/>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G101" i="6" s="1"/>
  <c r="B100" i="6"/>
  <c r="B99" i="6"/>
  <c r="B98" i="6"/>
  <c r="B96" i="6"/>
  <c r="B95" i="6"/>
  <c r="B94" i="6"/>
  <c r="B92" i="6"/>
  <c r="B91" i="6"/>
  <c r="B90" i="6"/>
  <c r="B89" i="6"/>
  <c r="B88" i="6"/>
  <c r="B87" i="6"/>
  <c r="G87" i="6" s="1"/>
  <c r="B86" i="6"/>
  <c r="B85" i="6"/>
  <c r="B84" i="6"/>
  <c r="B83" i="6"/>
  <c r="G83" i="6" s="1"/>
  <c r="B81" i="6"/>
  <c r="B80" i="6"/>
  <c r="B79" i="6"/>
  <c r="B78" i="6"/>
  <c r="B77" i="6"/>
  <c r="B76" i="6"/>
  <c r="B75" i="6"/>
  <c r="B74" i="6"/>
  <c r="B73" i="6"/>
  <c r="B72" i="6"/>
  <c r="B70" i="6"/>
  <c r="B69" i="6"/>
  <c r="B68" i="6"/>
  <c r="B67" i="6"/>
  <c r="B66" i="6"/>
  <c r="B65" i="6"/>
  <c r="G65" i="6" s="1"/>
  <c r="B64" i="6"/>
  <c r="B63" i="6"/>
  <c r="B62" i="6"/>
  <c r="G62" i="6" s="1"/>
  <c r="B61" i="6"/>
  <c r="G61" i="6" s="1"/>
  <c r="B59" i="6"/>
  <c r="B58" i="6"/>
  <c r="B57" i="6"/>
  <c r="B56" i="6"/>
  <c r="B55" i="6"/>
  <c r="B54" i="6"/>
  <c r="B53" i="6"/>
  <c r="B52" i="6"/>
  <c r="G52" i="6" s="1"/>
  <c r="B51" i="6"/>
  <c r="B50" i="6"/>
  <c r="B48" i="6"/>
  <c r="B47" i="6"/>
  <c r="B46" i="6"/>
  <c r="B45" i="6"/>
  <c r="B44" i="6"/>
  <c r="B43" i="6"/>
  <c r="G43" i="6" s="1"/>
  <c r="B42" i="6"/>
  <c r="B41" i="6"/>
  <c r="B40" i="6"/>
  <c r="B39" i="6"/>
  <c r="G39" i="6" s="1"/>
  <c r="B37" i="6"/>
  <c r="B36" i="6"/>
  <c r="B35" i="6"/>
  <c r="B34" i="6"/>
  <c r="B33" i="6"/>
  <c r="B32" i="6"/>
  <c r="B31" i="6"/>
  <c r="B30" i="6"/>
  <c r="B29" i="6"/>
  <c r="B28" i="6"/>
  <c r="B26" i="6"/>
  <c r="B25" i="6"/>
  <c r="B24" i="6"/>
  <c r="B23" i="6"/>
  <c r="B22" i="6"/>
  <c r="B21" i="6"/>
  <c r="G21" i="6" s="1"/>
  <c r="B20" i="6"/>
  <c r="B19" i="6"/>
  <c r="B18" i="6"/>
  <c r="B17" i="6"/>
  <c r="B15" i="6"/>
  <c r="B13" i="6"/>
  <c r="B12" i="6"/>
  <c r="B11" i="6"/>
  <c r="B10" i="6"/>
  <c r="B9" i="6"/>
  <c r="B6" i="6"/>
  <c r="B4" i="6"/>
  <c r="O30" i="4"/>
  <c r="P54" i="4"/>
  <c r="B137" i="4"/>
  <c r="A111" i="6" s="1"/>
  <c r="B135" i="4"/>
  <c r="A110" i="6" s="1"/>
  <c r="B133" i="4"/>
  <c r="A109" i="6" s="1"/>
  <c r="B131" i="4"/>
  <c r="A108" i="6" s="1"/>
  <c r="B120" i="4"/>
  <c r="A98" i="6" s="1"/>
  <c r="B119" i="4"/>
  <c r="A97" i="6" s="1"/>
  <c r="B117" i="4"/>
  <c r="A95" i="6" s="1"/>
  <c r="B115" i="4"/>
  <c r="A94" i="6" s="1"/>
  <c r="B114" i="4"/>
  <c r="A93" i="6" s="1"/>
  <c r="B102" i="4"/>
  <c r="A83" i="6" s="1"/>
  <c r="P53" i="4"/>
  <c r="B90" i="4"/>
  <c r="A72" i="6" s="1"/>
  <c r="B78" i="4"/>
  <c r="A61" i="6" s="1"/>
  <c r="B66" i="4"/>
  <c r="A50" i="6" s="1"/>
  <c r="B54" i="4"/>
  <c r="A39" i="6" s="1"/>
  <c r="P42" i="4"/>
  <c r="B42" i="4" s="1"/>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1" i="4"/>
  <c r="AA51" i="4" s="1"/>
  <c r="S50" i="4"/>
  <c r="T50" i="4"/>
  <c r="U50" i="4"/>
  <c r="V50" i="4"/>
  <c r="W50" i="4"/>
  <c r="X50" i="4" s="1"/>
  <c r="S49" i="4"/>
  <c r="T49" i="4"/>
  <c r="U49" i="4"/>
  <c r="V49" i="4"/>
  <c r="W49" i="4"/>
  <c r="X49" i="4"/>
  <c r="S48" i="4"/>
  <c r="T48" i="4"/>
  <c r="U48" i="4"/>
  <c r="V48" i="4" s="1"/>
  <c r="S47" i="4"/>
  <c r="S46" i="4"/>
  <c r="T47" i="4"/>
  <c r="U47" i="4"/>
  <c r="V47" i="4" s="1"/>
  <c r="T46" i="4"/>
  <c r="S45" i="4"/>
  <c r="S44" i="4"/>
  <c r="T44" i="4" s="1"/>
  <c r="T45" i="4"/>
  <c r="U46" i="4" s="1"/>
  <c r="V46" i="4" s="1"/>
  <c r="S43" i="4"/>
  <c r="T43" i="4" s="1"/>
  <c r="S42" i="4"/>
  <c r="T42" i="4" s="1"/>
  <c r="U42"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C9" i="5" s="1"/>
  <c r="J75" i="6"/>
  <c r="J73" i="6"/>
  <c r="C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5" i="5"/>
  <c r="V15" i="5"/>
  <c r="E15" i="5"/>
  <c r="X15" i="5" s="1"/>
  <c r="B16" i="5"/>
  <c r="V16" i="5"/>
  <c r="E16" i="5"/>
  <c r="B17" i="5"/>
  <c r="V17" i="5"/>
  <c r="E17" i="5"/>
  <c r="X17" i="5" s="1"/>
  <c r="V18" i="5"/>
  <c r="E18" i="5"/>
  <c r="X18" i="5" s="1"/>
  <c r="B19" i="5"/>
  <c r="V19" i="5"/>
  <c r="E19" i="5"/>
  <c r="X19" i="5" s="1"/>
  <c r="B20" i="5"/>
  <c r="V20" i="5"/>
  <c r="E20" i="5"/>
  <c r="X20" i="5" s="1"/>
  <c r="B21" i="5"/>
  <c r="V21" i="5"/>
  <c r="E21" i="5"/>
  <c r="X21" i="5" s="1"/>
  <c r="B22" i="5"/>
  <c r="V22" i="5"/>
  <c r="E22" i="5"/>
  <c r="X22" i="5" s="1"/>
  <c r="B23" i="5"/>
  <c r="V23" i="5"/>
  <c r="E23" i="5"/>
  <c r="B24" i="5"/>
  <c r="V24" i="5"/>
  <c r="E24" i="5"/>
  <c r="X24" i="5" s="1"/>
  <c r="B25" i="5"/>
  <c r="V25" i="5"/>
  <c r="E25" i="5"/>
  <c r="B26" i="5"/>
  <c r="V26" i="5"/>
  <c r="E26" i="5"/>
  <c r="X26" i="5" s="1"/>
  <c r="B27" i="5"/>
  <c r="V27" i="5"/>
  <c r="E27" i="5"/>
  <c r="X27" i="5" s="1"/>
  <c r="B28" i="5"/>
  <c r="V28" i="5"/>
  <c r="E28" i="5"/>
  <c r="X28" i="5" s="1"/>
  <c r="B29" i="5"/>
  <c r="V29" i="5"/>
  <c r="E29" i="5"/>
  <c r="X29" i="5" s="1"/>
  <c r="B30" i="5"/>
  <c r="V30" i="5"/>
  <c r="E30" i="5"/>
  <c r="X30" i="5" s="1"/>
  <c r="B31" i="5"/>
  <c r="V31" i="5"/>
  <c r="E31" i="5"/>
  <c r="B32" i="5"/>
  <c r="V32" i="5"/>
  <c r="E32" i="5"/>
  <c r="X32" i="5" s="1"/>
  <c r="B33" i="5"/>
  <c r="V33" i="5"/>
  <c r="E33" i="5"/>
  <c r="X33" i="5" s="1"/>
  <c r="B34" i="5"/>
  <c r="V34" i="5"/>
  <c r="E34" i="5"/>
  <c r="X34" i="5" s="1"/>
  <c r="B35" i="5"/>
  <c r="V35" i="5"/>
  <c r="E35" i="5"/>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B44" i="5"/>
  <c r="V44" i="5"/>
  <c r="E44" i="5"/>
  <c r="X44" i="5" s="1"/>
  <c r="B45" i="5"/>
  <c r="V45" i="5"/>
  <c r="E45" i="5"/>
  <c r="X45" i="5" s="1"/>
  <c r="B46" i="5"/>
  <c r="V46" i="5"/>
  <c r="E46" i="5"/>
  <c r="X46" i="5" s="1"/>
  <c r="B47" i="5"/>
  <c r="V47" i="5"/>
  <c r="E47" i="5"/>
  <c r="X47" i="5" s="1"/>
  <c r="B48" i="5"/>
  <c r="V48" i="5"/>
  <c r="E48" i="5"/>
  <c r="X48" i="5" s="1"/>
  <c r="B49" i="5"/>
  <c r="V49" i="5"/>
  <c r="E49" i="5"/>
  <c r="B50" i="5"/>
  <c r="V50" i="5"/>
  <c r="E50" i="5"/>
  <c r="X50" i="5" s="1"/>
  <c r="B51" i="5"/>
  <c r="V51" i="5"/>
  <c r="E51" i="5"/>
  <c r="X51" i="5" s="1"/>
  <c r="B52" i="5"/>
  <c r="V52" i="5"/>
  <c r="E52" i="5"/>
  <c r="X52" i="5" s="1"/>
  <c r="B53" i="5"/>
  <c r="V53" i="5"/>
  <c r="E53" i="5"/>
  <c r="X53" i="5" s="1"/>
  <c r="B54" i="5"/>
  <c r="V54" i="5"/>
  <c r="E54" i="5"/>
  <c r="X54" i="5" s="1"/>
  <c r="B55" i="5"/>
  <c r="V55" i="5"/>
  <c r="E55" i="5"/>
  <c r="B56" i="5"/>
  <c r="V56" i="5"/>
  <c r="E56" i="5"/>
  <c r="X56" i="5" s="1"/>
  <c r="B57" i="5"/>
  <c r="V57" i="5"/>
  <c r="E57" i="5"/>
  <c r="X57" i="5" s="1"/>
  <c r="B58" i="5"/>
  <c r="V58" i="5"/>
  <c r="E58" i="5"/>
  <c r="X58" i="5" s="1"/>
  <c r="B59" i="5"/>
  <c r="V59" i="5"/>
  <c r="E59" i="5"/>
  <c r="X59" i="5" s="1"/>
  <c r="B60" i="5"/>
  <c r="V60" i="5"/>
  <c r="E60" i="5"/>
  <c r="X60" i="5" s="1"/>
  <c r="B61" i="5"/>
  <c r="V61" i="5"/>
  <c r="E61" i="5"/>
  <c r="B62" i="5"/>
  <c r="V62" i="5"/>
  <c r="E62" i="5"/>
  <c r="X62" i="5" s="1"/>
  <c r="B63" i="5"/>
  <c r="V63" i="5"/>
  <c r="E63" i="5"/>
  <c r="X63" i="5" s="1"/>
  <c r="B64" i="5"/>
  <c r="V64" i="5"/>
  <c r="E64" i="5"/>
  <c r="X64" i="5" s="1"/>
  <c r="B65" i="5"/>
  <c r="V65" i="5"/>
  <c r="E65" i="5"/>
  <c r="B66" i="5"/>
  <c r="V66" i="5"/>
  <c r="E66" i="5"/>
  <c r="X66" i="5" s="1"/>
  <c r="B67" i="5"/>
  <c r="V67" i="5"/>
  <c r="E67" i="5"/>
  <c r="B68" i="5"/>
  <c r="V68" i="5"/>
  <c r="E68" i="5"/>
  <c r="X68" i="5" s="1"/>
  <c r="B69" i="5"/>
  <c r="V69" i="5"/>
  <c r="E69" i="5"/>
  <c r="X69" i="5" s="1"/>
  <c r="B70" i="5"/>
  <c r="V70" i="5"/>
  <c r="E70" i="5"/>
  <c r="X70" i="5" s="1"/>
  <c r="B71" i="5"/>
  <c r="V71" i="5"/>
  <c r="E71" i="5"/>
  <c r="B72" i="5"/>
  <c r="V72" i="5"/>
  <c r="E72" i="5"/>
  <c r="X72" i="5" s="1"/>
  <c r="B73" i="5"/>
  <c r="V73" i="5"/>
  <c r="E73" i="5"/>
  <c r="B74" i="5"/>
  <c r="V74" i="5"/>
  <c r="E74" i="5"/>
  <c r="X74" i="5" s="1"/>
  <c r="B75" i="5"/>
  <c r="V75" i="5"/>
  <c r="E75" i="5"/>
  <c r="B76" i="5"/>
  <c r="V76" i="5"/>
  <c r="E76" i="5"/>
  <c r="X76" i="5" s="1"/>
  <c r="B77" i="5"/>
  <c r="V77" i="5"/>
  <c r="E77" i="5"/>
  <c r="B78" i="5"/>
  <c r="V78" i="5"/>
  <c r="E78" i="5"/>
  <c r="X78" i="5" s="1"/>
  <c r="B79" i="5"/>
  <c r="V79" i="5"/>
  <c r="E79" i="5"/>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B88" i="5"/>
  <c r="V88" i="5"/>
  <c r="E88" i="5"/>
  <c r="X88" i="5" s="1"/>
  <c r="B89" i="5"/>
  <c r="V89" i="5"/>
  <c r="E89" i="5"/>
  <c r="B90" i="5"/>
  <c r="V90" i="5"/>
  <c r="E90" i="5"/>
  <c r="X90" i="5" s="1"/>
  <c r="B91" i="5"/>
  <c r="V91" i="5"/>
  <c r="E91" i="5"/>
  <c r="B92" i="5"/>
  <c r="V92" i="5"/>
  <c r="E92" i="5"/>
  <c r="X92" i="5" s="1"/>
  <c r="B93" i="5"/>
  <c r="V93" i="5"/>
  <c r="E93" i="5"/>
  <c r="X93" i="5" s="1"/>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B104" i="5"/>
  <c r="V104" i="5"/>
  <c r="E104" i="5"/>
  <c r="X104" i="5" s="1"/>
  <c r="B105" i="5"/>
  <c r="V105" i="5"/>
  <c r="E105" i="5"/>
  <c r="X105" i="5" s="1"/>
  <c r="B106" i="5"/>
  <c r="V106" i="5"/>
  <c r="E106" i="5"/>
  <c r="X106" i="5" s="1"/>
  <c r="B107" i="5"/>
  <c r="V107" i="5"/>
  <c r="E107" i="5"/>
  <c r="B108" i="5"/>
  <c r="V108" i="5"/>
  <c r="E108" i="5"/>
  <c r="X108" i="5" s="1"/>
  <c r="B109" i="5"/>
  <c r="V109" i="5"/>
  <c r="E109" i="5"/>
  <c r="X109" i="5" s="1"/>
  <c r="B110" i="5"/>
  <c r="V110" i="5"/>
  <c r="E110" i="5"/>
  <c r="X110" i="5" s="1"/>
  <c r="B111" i="5"/>
  <c r="V111" i="5"/>
  <c r="E111" i="5"/>
  <c r="X111" i="5" s="1"/>
  <c r="B112" i="5"/>
  <c r="V112" i="5"/>
  <c r="E112" i="5"/>
  <c r="X112" i="5" s="1"/>
  <c r="B113" i="5"/>
  <c r="V113" i="5"/>
  <c r="E113" i="5"/>
  <c r="B114" i="5"/>
  <c r="V114" i="5"/>
  <c r="E114" i="5"/>
  <c r="X114" i="5" s="1"/>
  <c r="B115" i="5"/>
  <c r="V115" i="5"/>
  <c r="E115" i="5"/>
  <c r="X115" i="5" s="1"/>
  <c r="B116" i="5"/>
  <c r="V116" i="5"/>
  <c r="E116" i="5"/>
  <c r="X116" i="5" s="1"/>
  <c r="B117" i="5"/>
  <c r="V117" i="5"/>
  <c r="E117" i="5"/>
  <c r="X117" i="5" s="1"/>
  <c r="B118" i="5"/>
  <c r="V118" i="5"/>
  <c r="E118" i="5"/>
  <c r="X118" i="5" s="1"/>
  <c r="B119" i="5"/>
  <c r="V119" i="5"/>
  <c r="E119" i="5"/>
  <c r="B120" i="5"/>
  <c r="V120" i="5"/>
  <c r="E120" i="5"/>
  <c r="X120" i="5" s="1"/>
  <c r="B121" i="5"/>
  <c r="V121" i="5"/>
  <c r="E121" i="5"/>
  <c r="X121" i="5" s="1"/>
  <c r="B122" i="5"/>
  <c r="V122" i="5"/>
  <c r="E122" i="5"/>
  <c r="X122" i="5" s="1"/>
  <c r="B123" i="5"/>
  <c r="V123" i="5"/>
  <c r="E123" i="5"/>
  <c r="X123" i="5" s="1"/>
  <c r="B124" i="5"/>
  <c r="V124" i="5"/>
  <c r="E124" i="5"/>
  <c r="X124" i="5" s="1"/>
  <c r="B125" i="5"/>
  <c r="V125" i="5"/>
  <c r="E125" i="5"/>
  <c r="B126" i="5"/>
  <c r="V126" i="5"/>
  <c r="E126" i="5"/>
  <c r="X126" i="5" s="1"/>
  <c r="B127" i="5"/>
  <c r="V127" i="5"/>
  <c r="E127" i="5"/>
  <c r="X127" i="5" s="1"/>
  <c r="B128" i="5"/>
  <c r="V128" i="5"/>
  <c r="E128" i="5"/>
  <c r="X128" i="5" s="1"/>
  <c r="B129" i="5"/>
  <c r="V129" i="5"/>
  <c r="E129" i="5"/>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B138" i="5"/>
  <c r="V138" i="5"/>
  <c r="E138" i="5"/>
  <c r="X138" i="5" s="1"/>
  <c r="B139" i="5"/>
  <c r="V139" i="5"/>
  <c r="E139" i="5"/>
  <c r="B140" i="5"/>
  <c r="V140" i="5"/>
  <c r="E140" i="5"/>
  <c r="X140" i="5" s="1"/>
  <c r="B141" i="5"/>
  <c r="V141" i="5"/>
  <c r="E141" i="5"/>
  <c r="B142" i="5"/>
  <c r="V142" i="5"/>
  <c r="E142" i="5"/>
  <c r="X142" i="5" s="1"/>
  <c r="B143" i="5"/>
  <c r="V143" i="5"/>
  <c r="E143" i="5"/>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s="1"/>
  <c r="B151" i="5"/>
  <c r="V151" i="5"/>
  <c r="E151" i="5"/>
  <c r="B152" i="5"/>
  <c r="V152" i="5"/>
  <c r="E152" i="5"/>
  <c r="X152" i="5" s="1"/>
  <c r="B153" i="5"/>
  <c r="V153" i="5"/>
  <c r="E153" i="5"/>
  <c r="B154" i="5"/>
  <c r="V154" i="5"/>
  <c r="E154" i="5"/>
  <c r="X154" i="5" s="1"/>
  <c r="V155" i="5"/>
  <c r="E155" i="5"/>
  <c r="X155" i="5" s="1"/>
  <c r="V156" i="5"/>
  <c r="E156" i="5"/>
  <c r="X156" i="5" s="1"/>
  <c r="B157" i="5"/>
  <c r="V157" i="5"/>
  <c r="E157" i="5"/>
  <c r="B158" i="5"/>
  <c r="V158" i="5"/>
  <c r="E158" i="5"/>
  <c r="X158" i="5" s="1"/>
  <c r="B159" i="5"/>
  <c r="V159" i="5"/>
  <c r="E159" i="5"/>
  <c r="B160" i="5"/>
  <c r="V160" i="5"/>
  <c r="E160" i="5"/>
  <c r="X160" i="5" s="1"/>
  <c r="B161" i="5"/>
  <c r="V161" i="5"/>
  <c r="E161" i="5"/>
  <c r="B162" i="5"/>
  <c r="V162" i="5"/>
  <c r="E162" i="5"/>
  <c r="X162" i="5" s="1"/>
  <c r="B163" i="5"/>
  <c r="V163" i="5"/>
  <c r="E163" i="5"/>
  <c r="X163" i="5" s="1"/>
  <c r="B164" i="5"/>
  <c r="V164" i="5"/>
  <c r="E164" i="5"/>
  <c r="X164" i="5" s="1"/>
  <c r="B165" i="5"/>
  <c r="V165" i="5"/>
  <c r="E165" i="5"/>
  <c r="B166" i="5"/>
  <c r="V166" i="5"/>
  <c r="E166" i="5"/>
  <c r="X166" i="5" s="1"/>
  <c r="B167" i="5"/>
  <c r="V167" i="5"/>
  <c r="E167" i="5"/>
  <c r="X167" i="5" s="1"/>
  <c r="B168" i="5"/>
  <c r="V168" i="5"/>
  <c r="E168" i="5"/>
  <c r="X168" i="5" s="1"/>
  <c r="B169" i="5"/>
  <c r="V169" i="5"/>
  <c r="E169" i="5"/>
  <c r="B170" i="5"/>
  <c r="V170" i="5"/>
  <c r="E170" i="5"/>
  <c r="X170" i="5" s="1"/>
  <c r="B171" i="5"/>
  <c r="V171" i="5"/>
  <c r="E171" i="5"/>
  <c r="X171" i="5" s="1"/>
  <c r="B172" i="5"/>
  <c r="V172" i="5"/>
  <c r="E172" i="5"/>
  <c r="X172" i="5" s="1"/>
  <c r="B173" i="5"/>
  <c r="V173" i="5"/>
  <c r="E173" i="5"/>
  <c r="B174" i="5"/>
  <c r="V174" i="5"/>
  <c r="E174" i="5"/>
  <c r="X174" i="5" s="1"/>
  <c r="B175" i="5"/>
  <c r="V175" i="5"/>
  <c r="E175" i="5"/>
  <c r="X175" i="5" s="1"/>
  <c r="B176" i="5"/>
  <c r="V176" i="5"/>
  <c r="E176" i="5"/>
  <c r="X176" i="5" s="1"/>
  <c r="B177" i="5"/>
  <c r="V177" i="5"/>
  <c r="E177" i="5"/>
  <c r="B178" i="5"/>
  <c r="V178" i="5"/>
  <c r="E178" i="5"/>
  <c r="X178" i="5" s="1"/>
  <c r="B179" i="5"/>
  <c r="V179" i="5"/>
  <c r="E179" i="5"/>
  <c r="X179" i="5" s="1"/>
  <c r="B180" i="5"/>
  <c r="V180" i="5"/>
  <c r="E180" i="5"/>
  <c r="X180" i="5" s="1"/>
  <c r="B181" i="5"/>
  <c r="V181" i="5"/>
  <c r="E181" i="5"/>
  <c r="B182" i="5"/>
  <c r="V182" i="5"/>
  <c r="E182" i="5"/>
  <c r="X182" i="5" s="1"/>
  <c r="B183" i="5"/>
  <c r="V183" i="5"/>
  <c r="E183" i="5"/>
  <c r="B184" i="5"/>
  <c r="V184" i="5"/>
  <c r="E184" i="5"/>
  <c r="X184" i="5" s="1"/>
  <c r="B185" i="5"/>
  <c r="V185" i="5"/>
  <c r="E185" i="5"/>
  <c r="B186" i="5"/>
  <c r="V186" i="5"/>
  <c r="E186" i="5"/>
  <c r="X186" i="5" s="1"/>
  <c r="B187" i="5"/>
  <c r="V187" i="5"/>
  <c r="E187" i="5"/>
  <c r="X187" i="5" s="1"/>
  <c r="B188" i="5"/>
  <c r="V188" i="5"/>
  <c r="E188" i="5"/>
  <c r="X188" i="5" s="1"/>
  <c r="B189" i="5"/>
  <c r="V189" i="5"/>
  <c r="E189" i="5"/>
  <c r="V190" i="5"/>
  <c r="E190" i="5"/>
  <c r="V191" i="5"/>
  <c r="E191" i="5"/>
  <c r="B192" i="5"/>
  <c r="V192" i="5"/>
  <c r="E192" i="5"/>
  <c r="X192" i="5" s="1"/>
  <c r="B193" i="5"/>
  <c r="V193" i="5"/>
  <c r="E193" i="5"/>
  <c r="B194" i="5"/>
  <c r="V194" i="5"/>
  <c r="E194" i="5"/>
  <c r="X194" i="5" s="1"/>
  <c r="B195" i="5"/>
  <c r="V195" i="5"/>
  <c r="E195" i="5"/>
  <c r="B196" i="5"/>
  <c r="V196" i="5"/>
  <c r="E196" i="5"/>
  <c r="X196" i="5" s="1"/>
  <c r="B197" i="5"/>
  <c r="V197" i="5"/>
  <c r="E197" i="5"/>
  <c r="X197" i="5" s="1"/>
  <c r="B198" i="5"/>
  <c r="V198" i="5"/>
  <c r="E198" i="5"/>
  <c r="X198" i="5" s="1"/>
  <c r="B199" i="5"/>
  <c r="V199" i="5"/>
  <c r="E199" i="5"/>
  <c r="B200" i="5"/>
  <c r="V200" i="5"/>
  <c r="E200" i="5"/>
  <c r="X200" i="5" s="1"/>
  <c r="B201" i="5"/>
  <c r="V201" i="5"/>
  <c r="E201" i="5"/>
  <c r="B202" i="5"/>
  <c r="V202" i="5"/>
  <c r="E202" i="5"/>
  <c r="X202" i="5" s="1"/>
  <c r="B203" i="5"/>
  <c r="V203" i="5"/>
  <c r="E203" i="5"/>
  <c r="B204" i="5"/>
  <c r="V204" i="5"/>
  <c r="E204" i="5"/>
  <c r="X204" i="5" s="1"/>
  <c r="B205" i="5"/>
  <c r="V205" i="5"/>
  <c r="E205" i="5"/>
  <c r="B206" i="5"/>
  <c r="V206" i="5"/>
  <c r="E206" i="5"/>
  <c r="X206" i="5" s="1"/>
  <c r="B207" i="5"/>
  <c r="V207" i="5"/>
  <c r="E207" i="5"/>
  <c r="B208" i="5"/>
  <c r="V208" i="5"/>
  <c r="E208" i="5"/>
  <c r="X208" i="5" s="1"/>
  <c r="B209" i="5"/>
  <c r="V209" i="5"/>
  <c r="E209" i="5"/>
  <c r="X209" i="5" s="1"/>
  <c r="B210" i="5"/>
  <c r="V210" i="5"/>
  <c r="E210" i="5"/>
  <c r="X210" i="5" s="1"/>
  <c r="B211" i="5"/>
  <c r="V211" i="5"/>
  <c r="E211" i="5"/>
  <c r="B212" i="5"/>
  <c r="V212" i="5"/>
  <c r="E212" i="5"/>
  <c r="X212" i="5" s="1"/>
  <c r="B213" i="5"/>
  <c r="V213" i="5"/>
  <c r="E213" i="5"/>
  <c r="X213" i="5" s="1"/>
  <c r="B214" i="5"/>
  <c r="V214" i="5"/>
  <c r="E214" i="5"/>
  <c r="X214" i="5" s="1"/>
  <c r="B215" i="5"/>
  <c r="V215" i="5"/>
  <c r="E215" i="5"/>
  <c r="B216" i="5"/>
  <c r="V216" i="5"/>
  <c r="E216" i="5"/>
  <c r="X216" i="5" s="1"/>
  <c r="B217" i="5"/>
  <c r="V217" i="5"/>
  <c r="E217" i="5"/>
  <c r="B218" i="5"/>
  <c r="V218" i="5"/>
  <c r="E218" i="5"/>
  <c r="X218" i="5" s="1"/>
  <c r="B219" i="5"/>
  <c r="V219" i="5"/>
  <c r="E219" i="5"/>
  <c r="B220" i="5"/>
  <c r="V220" i="5"/>
  <c r="E220" i="5"/>
  <c r="X220" i="5" s="1"/>
  <c r="B221" i="5"/>
  <c r="V221" i="5"/>
  <c r="E221" i="5"/>
  <c r="X221" i="5" s="1"/>
  <c r="B222" i="5"/>
  <c r="V222" i="5"/>
  <c r="E222" i="5"/>
  <c r="X222" i="5" s="1"/>
  <c r="B223" i="5"/>
  <c r="V223" i="5"/>
  <c r="E223" i="5"/>
  <c r="B224" i="5"/>
  <c r="V224" i="5"/>
  <c r="E224" i="5"/>
  <c r="X224" i="5" s="1"/>
  <c r="B225" i="5"/>
  <c r="V225" i="5"/>
  <c r="E225" i="5"/>
  <c r="X225" i="5" s="1"/>
  <c r="B226" i="5"/>
  <c r="V226" i="5"/>
  <c r="E226" i="5"/>
  <c r="X226" i="5" s="1"/>
  <c r="B227" i="5"/>
  <c r="V227" i="5"/>
  <c r="E227" i="5"/>
  <c r="B228" i="5"/>
  <c r="V228" i="5"/>
  <c r="E228" i="5"/>
  <c r="X228" i="5" s="1"/>
  <c r="B229" i="5"/>
  <c r="V229" i="5"/>
  <c r="E229" i="5"/>
  <c r="X229" i="5" s="1"/>
  <c r="B230" i="5"/>
  <c r="V230" i="5"/>
  <c r="E230" i="5"/>
  <c r="X230" i="5" s="1"/>
  <c r="B231" i="5"/>
  <c r="V231" i="5"/>
  <c r="E231" i="5"/>
  <c r="B232" i="5"/>
  <c r="V232" i="5"/>
  <c r="E232" i="5"/>
  <c r="X232" i="5" s="1"/>
  <c r="B233" i="5"/>
  <c r="V233" i="5"/>
  <c r="E233" i="5"/>
  <c r="X233" i="5" s="1"/>
  <c r="B234" i="5"/>
  <c r="V234" i="5"/>
  <c r="E234" i="5"/>
  <c r="X234" i="5" s="1"/>
  <c r="B235" i="5"/>
  <c r="V235" i="5"/>
  <c r="E235" i="5"/>
  <c r="B236" i="5"/>
  <c r="V236" i="5"/>
  <c r="E236" i="5"/>
  <c r="X236" i="5" s="1"/>
  <c r="B237" i="5"/>
  <c r="V237" i="5"/>
  <c r="E237" i="5"/>
  <c r="X237" i="5" s="1"/>
  <c r="B238" i="5"/>
  <c r="V238" i="5"/>
  <c r="E238" i="5"/>
  <c r="X238" i="5" s="1"/>
  <c r="B239" i="5"/>
  <c r="V239" i="5"/>
  <c r="E239" i="5"/>
  <c r="B240" i="5"/>
  <c r="V240" i="5"/>
  <c r="E240" i="5"/>
  <c r="X240" i="5" s="1"/>
  <c r="B241" i="5"/>
  <c r="V241" i="5"/>
  <c r="E241" i="5"/>
  <c r="B242" i="5"/>
  <c r="V242" i="5"/>
  <c r="E242" i="5"/>
  <c r="X242" i="5" s="1"/>
  <c r="B243" i="5"/>
  <c r="V243" i="5"/>
  <c r="E243" i="5"/>
  <c r="B244" i="5"/>
  <c r="V244" i="5"/>
  <c r="E244" i="5"/>
  <c r="X244" i="5" s="1"/>
  <c r="B245" i="5"/>
  <c r="V245" i="5"/>
  <c r="E245" i="5"/>
  <c r="X245" i="5" s="1"/>
  <c r="B246" i="5"/>
  <c r="V246" i="5"/>
  <c r="E246" i="5"/>
  <c r="X246" i="5" s="1"/>
  <c r="B247" i="5"/>
  <c r="V247" i="5"/>
  <c r="E247" i="5"/>
  <c r="B248" i="5"/>
  <c r="V248" i="5"/>
  <c r="E248" i="5"/>
  <c r="X248" i="5" s="1"/>
  <c r="B249" i="5"/>
  <c r="V249" i="5"/>
  <c r="E249" i="5"/>
  <c r="X249" i="5" s="1"/>
  <c r="B250" i="5"/>
  <c r="V250" i="5"/>
  <c r="E250" i="5"/>
  <c r="X250" i="5" s="1"/>
  <c r="B251" i="5"/>
  <c r="V251" i="5"/>
  <c r="E251" i="5"/>
  <c r="B252" i="5"/>
  <c r="V252" i="5"/>
  <c r="E252" i="5"/>
  <c r="X252" i="5" s="1"/>
  <c r="B253" i="5"/>
  <c r="V253" i="5"/>
  <c r="E253" i="5"/>
  <c r="B254" i="5"/>
  <c r="V254" i="5"/>
  <c r="E254" i="5"/>
  <c r="X254" i="5" s="1"/>
  <c r="B255" i="5"/>
  <c r="V255" i="5"/>
  <c r="E255" i="5"/>
  <c r="B256" i="5"/>
  <c r="V256" i="5"/>
  <c r="E256" i="5"/>
  <c r="X256" i="5" s="1"/>
  <c r="B257" i="5"/>
  <c r="V257" i="5"/>
  <c r="E257" i="5"/>
  <c r="B258" i="5"/>
  <c r="V258" i="5"/>
  <c r="E258" i="5"/>
  <c r="X258" i="5" s="1"/>
  <c r="B259" i="5"/>
  <c r="V259" i="5"/>
  <c r="E259" i="5"/>
  <c r="B260" i="5"/>
  <c r="V260" i="5"/>
  <c r="E260" i="5"/>
  <c r="X260" i="5" s="1"/>
  <c r="B261" i="5"/>
  <c r="V261" i="5"/>
  <c r="E261" i="5"/>
  <c r="X261" i="5" s="1"/>
  <c r="B262" i="5"/>
  <c r="V262" i="5"/>
  <c r="E262" i="5"/>
  <c r="X262" i="5" s="1"/>
  <c r="B263" i="5"/>
  <c r="V263" i="5"/>
  <c r="E263" i="5"/>
  <c r="B264" i="5"/>
  <c r="V264" i="5"/>
  <c r="E264" i="5"/>
  <c r="X264" i="5" s="1"/>
  <c r="B265" i="5"/>
  <c r="V265" i="5"/>
  <c r="E265" i="5"/>
  <c r="B266" i="5"/>
  <c r="V266" i="5"/>
  <c r="E266" i="5"/>
  <c r="X266" i="5" s="1"/>
  <c r="B267" i="5"/>
  <c r="V267" i="5"/>
  <c r="E267" i="5"/>
  <c r="B268" i="5"/>
  <c r="V268" i="5"/>
  <c r="E268" i="5"/>
  <c r="X268" i="5" s="1"/>
  <c r="B269" i="5"/>
  <c r="V269" i="5"/>
  <c r="E269" i="5"/>
  <c r="B270" i="5"/>
  <c r="V270" i="5"/>
  <c r="E270" i="5"/>
  <c r="X270" i="5" s="1"/>
  <c r="B271" i="5"/>
  <c r="V271" i="5"/>
  <c r="E271" i="5"/>
  <c r="B272" i="5"/>
  <c r="V272" i="5"/>
  <c r="E272" i="5"/>
  <c r="X272" i="5" s="1"/>
  <c r="B273" i="5"/>
  <c r="V273" i="5"/>
  <c r="E273" i="5"/>
  <c r="X273" i="5" s="1"/>
  <c r="B274" i="5"/>
  <c r="V274" i="5"/>
  <c r="E274" i="5"/>
  <c r="X274" i="5" s="1"/>
  <c r="B275" i="5"/>
  <c r="V275" i="5"/>
  <c r="E275" i="5"/>
  <c r="B276" i="5"/>
  <c r="V276" i="5"/>
  <c r="E276" i="5"/>
  <c r="X276" i="5" s="1"/>
  <c r="B277" i="5"/>
  <c r="V277" i="5"/>
  <c r="E277" i="5"/>
  <c r="X277" i="5" s="1"/>
  <c r="B278" i="5"/>
  <c r="V278" i="5"/>
  <c r="E278" i="5"/>
  <c r="X278" i="5" s="1"/>
  <c r="B279" i="5"/>
  <c r="V279" i="5"/>
  <c r="E279" i="5"/>
  <c r="B280" i="5"/>
  <c r="V280" i="5"/>
  <c r="E280" i="5"/>
  <c r="X280" i="5" s="1"/>
  <c r="B281" i="5"/>
  <c r="V281" i="5"/>
  <c r="E281" i="5"/>
  <c r="B282" i="5"/>
  <c r="V282" i="5"/>
  <c r="E282" i="5"/>
  <c r="X282" i="5" s="1"/>
  <c r="B283" i="5"/>
  <c r="V283" i="5"/>
  <c r="E283" i="5"/>
  <c r="B284" i="5"/>
  <c r="V284" i="5"/>
  <c r="E284" i="5"/>
  <c r="X284" i="5" s="1"/>
  <c r="B285" i="5"/>
  <c r="V285" i="5"/>
  <c r="E285" i="5"/>
  <c r="X285" i="5" s="1"/>
  <c r="B286" i="5"/>
  <c r="V286" i="5"/>
  <c r="E286" i="5"/>
  <c r="X286" i="5" s="1"/>
  <c r="B287" i="5"/>
  <c r="V287" i="5"/>
  <c r="E287" i="5"/>
  <c r="B288" i="5"/>
  <c r="V288" i="5"/>
  <c r="E288" i="5"/>
  <c r="X288" i="5" s="1"/>
  <c r="V289" i="5"/>
  <c r="E289" i="5"/>
  <c r="X289" i="5" s="1"/>
  <c r="V290" i="5"/>
  <c r="E290" i="5"/>
  <c r="X290" i="5" s="1"/>
  <c r="B291" i="5"/>
  <c r="V291" i="5"/>
  <c r="E291" i="5"/>
  <c r="B292" i="5"/>
  <c r="V292" i="5"/>
  <c r="E292" i="5"/>
  <c r="X292" i="5" s="1"/>
  <c r="B293" i="5"/>
  <c r="V293" i="5"/>
  <c r="E293" i="5"/>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B314" i="5"/>
  <c r="V314" i="5"/>
  <c r="E314" i="5"/>
  <c r="X314" i="5" s="1"/>
  <c r="B315" i="5"/>
  <c r="V315" i="5"/>
  <c r="E315" i="5"/>
  <c r="B316" i="5"/>
  <c r="V316" i="5"/>
  <c r="E316" i="5"/>
  <c r="X316" i="5" s="1"/>
  <c r="B317" i="5"/>
  <c r="V317" i="5"/>
  <c r="E317" i="5"/>
  <c r="X317" i="5" s="1"/>
  <c r="B318" i="5"/>
  <c r="V318" i="5"/>
  <c r="E318" i="5"/>
  <c r="X318" i="5" s="1"/>
  <c r="B319" i="5"/>
  <c r="V319" i="5"/>
  <c r="E319" i="5"/>
  <c r="X319" i="5" s="1"/>
  <c r="B320" i="5"/>
  <c r="V320" i="5"/>
  <c r="E320" i="5"/>
  <c r="X320" i="5" s="1"/>
  <c r="B321" i="5"/>
  <c r="V321" i="5"/>
  <c r="E321" i="5"/>
  <c r="B322" i="5"/>
  <c r="V322" i="5"/>
  <c r="E322" i="5"/>
  <c r="X322" i="5" s="1"/>
  <c r="B323" i="5"/>
  <c r="V323" i="5"/>
  <c r="E323" i="5"/>
  <c r="X323" i="5" s="1"/>
  <c r="B324" i="5"/>
  <c r="V324" i="5"/>
  <c r="E324" i="5"/>
  <c r="X324" i="5" s="1"/>
  <c r="B325" i="5"/>
  <c r="V325" i="5"/>
  <c r="E325" i="5"/>
  <c r="X325" i="5" s="1"/>
  <c r="B326" i="5"/>
  <c r="V326" i="5"/>
  <c r="E326" i="5"/>
  <c r="X326" i="5" s="1"/>
  <c r="B327" i="5"/>
  <c r="V327" i="5"/>
  <c r="E327" i="5"/>
  <c r="B328" i="5"/>
  <c r="V328" i="5"/>
  <c r="E328" i="5"/>
  <c r="X328" i="5" s="1"/>
  <c r="B329" i="5"/>
  <c r="V329" i="5"/>
  <c r="E329" i="5"/>
  <c r="X329" i="5" s="1"/>
  <c r="B330" i="5"/>
  <c r="V330" i="5"/>
  <c r="E330" i="5"/>
  <c r="X330" i="5" s="1"/>
  <c r="B331" i="5"/>
  <c r="V331" i="5"/>
  <c r="E331" i="5"/>
  <c r="B332" i="5"/>
  <c r="V332" i="5"/>
  <c r="E332" i="5"/>
  <c r="X332" i="5" s="1"/>
  <c r="B333" i="5"/>
  <c r="V333" i="5"/>
  <c r="E333" i="5"/>
  <c r="X333" i="5" s="1"/>
  <c r="B334" i="5"/>
  <c r="V334" i="5"/>
  <c r="E334" i="5"/>
  <c r="X334" i="5" s="1"/>
  <c r="B335" i="5"/>
  <c r="V335" i="5"/>
  <c r="E335" i="5"/>
  <c r="X335" i="5" s="1"/>
  <c r="B336" i="5"/>
  <c r="V336" i="5"/>
  <c r="E336" i="5"/>
  <c r="X336" i="5" s="1"/>
  <c r="B337" i="5"/>
  <c r="V337" i="5"/>
  <c r="E337" i="5"/>
  <c r="B338" i="5"/>
  <c r="V338" i="5"/>
  <c r="E338" i="5"/>
  <c r="X338" i="5" s="1"/>
  <c r="B339" i="5"/>
  <c r="V339" i="5"/>
  <c r="E339" i="5"/>
  <c r="B340" i="5"/>
  <c r="V340" i="5"/>
  <c r="E340" i="5"/>
  <c r="X340" i="5" s="1"/>
  <c r="B341" i="5"/>
  <c r="V341" i="5"/>
  <c r="E341" i="5"/>
  <c r="X341" i="5" s="1"/>
  <c r="B342" i="5"/>
  <c r="V342" i="5"/>
  <c r="E342" i="5"/>
  <c r="X342" i="5" s="1"/>
  <c r="B343" i="5"/>
  <c r="V343" i="5"/>
  <c r="E343" i="5"/>
  <c r="B344" i="5"/>
  <c r="V344" i="5"/>
  <c r="E344" i="5"/>
  <c r="X344" i="5" s="1"/>
  <c r="B345" i="5"/>
  <c r="V345" i="5"/>
  <c r="E345" i="5"/>
  <c r="B346" i="5"/>
  <c r="V346" i="5"/>
  <c r="E346" i="5"/>
  <c r="X346" i="5" s="1"/>
  <c r="V347" i="5"/>
  <c r="E347" i="5"/>
  <c r="X347" i="5" s="1"/>
  <c r="V348" i="5"/>
  <c r="E348" i="5"/>
  <c r="X348" i="5" s="1"/>
  <c r="B349" i="5"/>
  <c r="V349" i="5"/>
  <c r="E349" i="5"/>
  <c r="B350" i="5"/>
  <c r="V350" i="5"/>
  <c r="E350" i="5"/>
  <c r="X350" i="5" s="1"/>
  <c r="B351" i="5"/>
  <c r="V351" i="5"/>
  <c r="E351" i="5"/>
  <c r="B352" i="5"/>
  <c r="V352" i="5"/>
  <c r="E352" i="5"/>
  <c r="X352" i="5" s="1"/>
  <c r="B353" i="5"/>
  <c r="V353" i="5"/>
  <c r="E353" i="5"/>
  <c r="B354" i="5"/>
  <c r="V354" i="5"/>
  <c r="E354" i="5"/>
  <c r="X354" i="5" s="1"/>
  <c r="B355" i="5"/>
  <c r="V355" i="5"/>
  <c r="E355" i="5"/>
  <c r="B356" i="5"/>
  <c r="V356" i="5"/>
  <c r="E356" i="5"/>
  <c r="X356" i="5" s="1"/>
  <c r="B357" i="5"/>
  <c r="V357" i="5"/>
  <c r="E357" i="5"/>
  <c r="X357" i="5" s="1"/>
  <c r="B358" i="5"/>
  <c r="V358" i="5"/>
  <c r="E358" i="5"/>
  <c r="X358" i="5" s="1"/>
  <c r="B359" i="5"/>
  <c r="V359" i="5"/>
  <c r="E359" i="5"/>
  <c r="B360" i="5"/>
  <c r="V360" i="5"/>
  <c r="E360" i="5"/>
  <c r="X360" i="5" s="1"/>
  <c r="B361" i="5"/>
  <c r="V361" i="5"/>
  <c r="E361" i="5"/>
  <c r="X361" i="5" s="1"/>
  <c r="B362" i="5"/>
  <c r="V362" i="5"/>
  <c r="E362" i="5"/>
  <c r="X362" i="5" s="1"/>
  <c r="B363" i="5"/>
  <c r="V363" i="5"/>
  <c r="E363" i="5"/>
  <c r="B364" i="5"/>
  <c r="V364" i="5"/>
  <c r="E364" i="5"/>
  <c r="X364" i="5" s="1"/>
  <c r="B365" i="5"/>
  <c r="V365" i="5"/>
  <c r="E365" i="5"/>
  <c r="B366" i="5"/>
  <c r="V366" i="5"/>
  <c r="E366" i="5"/>
  <c r="X366" i="5" s="1"/>
  <c r="B367" i="5"/>
  <c r="V367" i="5"/>
  <c r="E367" i="5"/>
  <c r="B368" i="5"/>
  <c r="V368" i="5"/>
  <c r="E368" i="5"/>
  <c r="X368" i="5" s="1"/>
  <c r="B369" i="5"/>
  <c r="V369" i="5"/>
  <c r="E369" i="5"/>
  <c r="X369" i="5" s="1"/>
  <c r="B370" i="5"/>
  <c r="V370" i="5"/>
  <c r="E370" i="5"/>
  <c r="X370" i="5" s="1"/>
  <c r="B371" i="5"/>
  <c r="V371" i="5"/>
  <c r="E371" i="5"/>
  <c r="B372" i="5"/>
  <c r="V372" i="5"/>
  <c r="E372" i="5"/>
  <c r="X372" i="5" s="1"/>
  <c r="B373" i="5"/>
  <c r="V373" i="5"/>
  <c r="E373" i="5"/>
  <c r="X373" i="5" s="1"/>
  <c r="B374" i="5"/>
  <c r="V374" i="5"/>
  <c r="E374" i="5"/>
  <c r="X374" i="5" s="1"/>
  <c r="B375" i="5"/>
  <c r="V375" i="5"/>
  <c r="E375" i="5"/>
  <c r="B376" i="5"/>
  <c r="V376" i="5"/>
  <c r="E376" i="5"/>
  <c r="X376" i="5" s="1"/>
  <c r="B377" i="5"/>
  <c r="V377" i="5"/>
  <c r="E377" i="5"/>
  <c r="X377" i="5" s="1"/>
  <c r="B378" i="5"/>
  <c r="V378" i="5"/>
  <c r="E378" i="5"/>
  <c r="X378" i="5" s="1"/>
  <c r="B379" i="5"/>
  <c r="V379" i="5"/>
  <c r="E379" i="5"/>
  <c r="B380" i="5"/>
  <c r="V380" i="5"/>
  <c r="E380" i="5"/>
  <c r="X380" i="5" s="1"/>
  <c r="B381" i="5"/>
  <c r="V381" i="5"/>
  <c r="E381" i="5"/>
  <c r="X381" i="5" s="1"/>
  <c r="B382" i="5"/>
  <c r="V382" i="5"/>
  <c r="E382" i="5"/>
  <c r="X382" i="5" s="1"/>
  <c r="B383" i="5"/>
  <c r="V383" i="5"/>
  <c r="E383" i="5"/>
  <c r="B384" i="5"/>
  <c r="V384" i="5"/>
  <c r="E384" i="5"/>
  <c r="X384" i="5" s="1"/>
  <c r="B385" i="5"/>
  <c r="V385" i="5"/>
  <c r="E385" i="5"/>
  <c r="X385" i="5" s="1"/>
  <c r="B386" i="5"/>
  <c r="V386" i="5"/>
  <c r="E386" i="5"/>
  <c r="X386" i="5" s="1"/>
  <c r="B387" i="5"/>
  <c r="V387" i="5"/>
  <c r="E387" i="5"/>
  <c r="B388" i="5"/>
  <c r="V388" i="5"/>
  <c r="E388" i="5"/>
  <c r="X388" i="5" s="1"/>
  <c r="B389" i="5"/>
  <c r="V389" i="5"/>
  <c r="E389" i="5"/>
  <c r="B390" i="5"/>
  <c r="V390" i="5"/>
  <c r="E390" i="5"/>
  <c r="X390" i="5" s="1"/>
  <c r="B391" i="5"/>
  <c r="V391" i="5"/>
  <c r="E391" i="5"/>
  <c r="B392" i="5"/>
  <c r="V392" i="5"/>
  <c r="E392" i="5"/>
  <c r="X392" i="5" s="1"/>
  <c r="B393" i="5"/>
  <c r="V393" i="5"/>
  <c r="E393" i="5"/>
  <c r="X393" i="5" s="1"/>
  <c r="V394" i="5"/>
  <c r="E394" i="5"/>
  <c r="V395" i="5"/>
  <c r="E395" i="5"/>
  <c r="B396" i="5"/>
  <c r="V396" i="5"/>
  <c r="E396" i="5"/>
  <c r="X396" i="5" s="1"/>
  <c r="B397" i="5"/>
  <c r="V397" i="5"/>
  <c r="E397" i="5"/>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F17" i="6"/>
  <c r="C123" i="6"/>
  <c r="C122" i="6"/>
  <c r="C121" i="6"/>
  <c r="C120" i="6"/>
  <c r="G103" i="6"/>
  <c r="G102" i="6"/>
  <c r="G100" i="6"/>
  <c r="G88" i="6"/>
  <c r="G86" i="6"/>
  <c r="G85" i="6"/>
  <c r="G84" i="6"/>
  <c r="G77" i="6"/>
  <c r="G76" i="6"/>
  <c r="G75" i="6"/>
  <c r="G74" i="6"/>
  <c r="G73" i="6"/>
  <c r="G72" i="6"/>
  <c r="J74" i="6"/>
  <c r="G66" i="6"/>
  <c r="G64" i="6"/>
  <c r="G63" i="6"/>
  <c r="G55" i="6"/>
  <c r="G54" i="6"/>
  <c r="G53" i="6"/>
  <c r="G51" i="6"/>
  <c r="G50" i="6"/>
  <c r="G44" i="6"/>
  <c r="G42" i="6"/>
  <c r="G41" i="6"/>
  <c r="G40" i="6"/>
  <c r="G33" i="6"/>
  <c r="G32" i="6"/>
  <c r="G31" i="6"/>
  <c r="G30" i="6"/>
  <c r="G29" i="6"/>
  <c r="G28" i="6"/>
  <c r="H7" i="6"/>
  <c r="D7" i="6"/>
  <c r="G9" i="6"/>
  <c r="H9" i="6"/>
  <c r="D9" i="6" s="1"/>
  <c r="C37" i="6"/>
  <c r="C36" i="6"/>
  <c r="C35" i="6"/>
  <c r="C34" i="6"/>
  <c r="I33" i="6"/>
  <c r="J33" i="6"/>
  <c r="I32" i="6"/>
  <c r="J32" i="6"/>
  <c r="I31" i="6"/>
  <c r="J31" i="6"/>
  <c r="I30" i="6"/>
  <c r="J30" i="6"/>
  <c r="I29" i="6"/>
  <c r="J29" i="6"/>
  <c r="B155" i="5"/>
  <c r="B156" i="5"/>
  <c r="B190" i="5"/>
  <c r="B191" i="5"/>
  <c r="B289" i="5"/>
  <c r="B290" i="5"/>
  <c r="B347" i="5"/>
  <c r="B348" i="5"/>
  <c r="B394" i="5"/>
  <c r="B395"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1" i="13"/>
  <c r="C4" i="8"/>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c r="G5" i="6"/>
  <c r="H5" i="6"/>
  <c r="D5" i="6" s="1"/>
  <c r="F6" i="6"/>
  <c r="G6" i="6"/>
  <c r="H6" i="6" s="1"/>
  <c r="D6" i="6" s="1"/>
  <c r="G11" i="6"/>
  <c r="H11" i="6"/>
  <c r="G12" i="6"/>
  <c r="H12" i="6"/>
  <c r="D12" i="6" s="1"/>
  <c r="H14" i="6"/>
  <c r="G15" i="6"/>
  <c r="H15" i="6" s="1"/>
  <c r="D15" i="6" s="1"/>
  <c r="H16" i="6"/>
  <c r="I4" i="6"/>
  <c r="I5" i="6"/>
  <c r="C5" i="6" s="1"/>
  <c r="J5" i="6"/>
  <c r="I6" i="6"/>
  <c r="J6" i="6"/>
  <c r="I9" i="6"/>
  <c r="C9" i="6" s="1"/>
  <c r="J9" i="6"/>
  <c r="I10" i="6"/>
  <c r="J10" i="6"/>
  <c r="I11" i="6"/>
  <c r="C11" i="6" s="1"/>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6" i="5"/>
  <c r="X23" i="5"/>
  <c r="X25" i="5"/>
  <c r="X31" i="5"/>
  <c r="X35" i="5"/>
  <c r="X43" i="5"/>
  <c r="X49" i="5"/>
  <c r="X55" i="5"/>
  <c r="X61" i="5"/>
  <c r="X65" i="5"/>
  <c r="X67" i="5"/>
  <c r="X71" i="5"/>
  <c r="X73" i="5"/>
  <c r="X75" i="5"/>
  <c r="X77" i="5"/>
  <c r="X79" i="5"/>
  <c r="X87" i="5"/>
  <c r="X89" i="5"/>
  <c r="X91" i="5"/>
  <c r="X103" i="5"/>
  <c r="X107" i="5"/>
  <c r="X113" i="5"/>
  <c r="X119" i="5"/>
  <c r="X125" i="5"/>
  <c r="X129" i="5"/>
  <c r="X137" i="5"/>
  <c r="X139" i="5"/>
  <c r="X141" i="5"/>
  <c r="X143" i="5"/>
  <c r="X151" i="5"/>
  <c r="X153" i="5"/>
  <c r="X157" i="5"/>
  <c r="X159" i="5"/>
  <c r="X161" i="5"/>
  <c r="X165" i="5"/>
  <c r="X169" i="5"/>
  <c r="X173" i="5"/>
  <c r="X177" i="5"/>
  <c r="X181" i="5"/>
  <c r="X183" i="5"/>
  <c r="X185" i="5"/>
  <c r="X189" i="5"/>
  <c r="X190" i="5"/>
  <c r="X191" i="5"/>
  <c r="X193" i="5"/>
  <c r="X195" i="5"/>
  <c r="X199" i="5"/>
  <c r="X201" i="5"/>
  <c r="X203" i="5"/>
  <c r="X205" i="5"/>
  <c r="X207" i="5"/>
  <c r="X211" i="5"/>
  <c r="X215" i="5"/>
  <c r="X217" i="5"/>
  <c r="X219" i="5"/>
  <c r="X223" i="5"/>
  <c r="X227" i="5"/>
  <c r="X231" i="5"/>
  <c r="X235" i="5"/>
  <c r="X239" i="5"/>
  <c r="X241" i="5"/>
  <c r="X243" i="5"/>
  <c r="X247" i="5"/>
  <c r="X251" i="5"/>
  <c r="X253" i="5"/>
  <c r="X255" i="5"/>
  <c r="X257" i="5"/>
  <c r="X259" i="5"/>
  <c r="X263" i="5"/>
  <c r="X265" i="5"/>
  <c r="X267" i="5"/>
  <c r="X269" i="5"/>
  <c r="X271" i="5"/>
  <c r="X275" i="5"/>
  <c r="X279" i="5"/>
  <c r="X281" i="5"/>
  <c r="X283" i="5"/>
  <c r="X287" i="5"/>
  <c r="X291" i="5"/>
  <c r="X293" i="5"/>
  <c r="X301" i="5"/>
  <c r="X313" i="5"/>
  <c r="X315" i="5"/>
  <c r="X321" i="5"/>
  <c r="X327" i="5"/>
  <c r="X331" i="5"/>
  <c r="X337" i="5"/>
  <c r="X339" i="5"/>
  <c r="X343" i="5"/>
  <c r="X345" i="5"/>
  <c r="X349" i="5"/>
  <c r="X351" i="5"/>
  <c r="X353" i="5"/>
  <c r="X355" i="5"/>
  <c r="X359" i="5"/>
  <c r="X363" i="5"/>
  <c r="X365" i="5"/>
  <c r="X367" i="5"/>
  <c r="X371" i="5"/>
  <c r="X375" i="5"/>
  <c r="X379" i="5"/>
  <c r="X383" i="5"/>
  <c r="X387" i="5"/>
  <c r="X389" i="5"/>
  <c r="X391" i="5"/>
  <c r="X394" i="5"/>
  <c r="X395" i="5"/>
  <c r="X397" i="5"/>
  <c r="X415" i="5"/>
  <c r="X427" i="5"/>
  <c r="X507" i="5"/>
  <c r="X543" i="5"/>
  <c r="X547" i="5"/>
  <c r="X555" i="5"/>
  <c r="X559" i="5"/>
  <c r="X595" i="5"/>
  <c r="X667" i="5"/>
  <c r="X679" i="5"/>
  <c r="X699" i="5"/>
  <c r="X711" i="5"/>
  <c r="X763" i="5"/>
  <c r="X775" i="5"/>
  <c r="X825" i="5"/>
  <c r="X937" i="5"/>
  <c r="X1017" i="5"/>
  <c r="X1113" i="5"/>
  <c r="X1171" i="5"/>
  <c r="X1279" i="5"/>
  <c r="X1291" i="5"/>
  <c r="X1347" i="5"/>
  <c r="X1471" i="5"/>
  <c r="X1683" i="5"/>
  <c r="X1869" i="5"/>
  <c r="X1933" i="5"/>
  <c r="X2029" i="5"/>
  <c r="X2355" i="5"/>
  <c r="X2371" i="5"/>
  <c r="X2403" i="5"/>
  <c r="X2419" i="5"/>
  <c r="X2451" i="5"/>
  <c r="X2467" i="5"/>
  <c r="X2504"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G21" i="5"/>
  <c r="F15"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0"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AA14" i="4" a="1"/>
  <c r="AA14" i="4"/>
  <c r="AA15" i="4" a="1"/>
  <c r="B31" i="4"/>
  <c r="A18" i="6"/>
  <c r="F40" i="6"/>
  <c r="H40" i="6" s="1"/>
  <c r="B32" i="4"/>
  <c r="A19" i="6"/>
  <c r="F41" i="6"/>
  <c r="F52" i="6" s="1"/>
  <c r="AA15" i="4"/>
  <c r="B33" i="4"/>
  <c r="A20" i="6"/>
  <c r="F42" i="6"/>
  <c r="H42" i="6" s="1"/>
  <c r="D42" i="6" s="1"/>
  <c r="F18" i="6"/>
  <c r="H18" i="6"/>
  <c r="D18" i="6" s="1"/>
  <c r="F19" i="6"/>
  <c r="H19" i="6"/>
  <c r="F20" i="6"/>
  <c r="H20" i="6"/>
  <c r="D20" i="6" s="1"/>
  <c r="O33" i="4"/>
  <c r="P57" i="4"/>
  <c r="B93" i="4" s="1"/>
  <c r="A75" i="6" s="1"/>
  <c r="B123" i="4"/>
  <c r="A101" i="6" s="1"/>
  <c r="O32" i="4"/>
  <c r="P56" i="4"/>
  <c r="B80" i="4" s="1"/>
  <c r="A63" i="6" s="1"/>
  <c r="B122" i="4"/>
  <c r="A100" i="6" s="1"/>
  <c r="B81" i="4"/>
  <c r="A64" i="6" s="1"/>
  <c r="B69" i="4"/>
  <c r="A53" i="6" s="1"/>
  <c r="B68" i="4"/>
  <c r="A52" i="6" s="1"/>
  <c r="B56" i="4"/>
  <c r="A41" i="6"/>
  <c r="P45" i="4"/>
  <c r="B45" i="4" s="1"/>
  <c r="A31" i="6" s="1"/>
  <c r="P44" i="4"/>
  <c r="B44" i="4" s="1"/>
  <c r="A30" i="6" s="1"/>
  <c r="D19" i="6"/>
  <c r="F116" i="6"/>
  <c r="A116" i="6"/>
  <c r="F117" i="6"/>
  <c r="A117" i="6"/>
  <c r="H41" i="6"/>
  <c r="D41" i="6" s="1"/>
  <c r="F53" i="6"/>
  <c r="F64" i="6" s="1"/>
  <c r="H64" i="6" s="1"/>
  <c r="H53" i="6"/>
  <c r="F101" i="6"/>
  <c r="F30" i="6"/>
  <c r="H30" i="6"/>
  <c r="K116" i="6"/>
  <c r="F31" i="6"/>
  <c r="H31" i="6" s="1"/>
  <c r="D30" i="6"/>
  <c r="F29" i="6"/>
  <c r="H29" i="6" s="1"/>
  <c r="A115" i="6"/>
  <c r="O31" i="4"/>
  <c r="P43" i="4"/>
  <c r="B43" i="4" s="1"/>
  <c r="A29" i="6" s="1"/>
  <c r="P55" i="4"/>
  <c r="B67" i="4" s="1"/>
  <c r="A51" i="6" s="1"/>
  <c r="AA16" i="4" a="1"/>
  <c r="AA16" i="4"/>
  <c r="A118" i="6"/>
  <c r="AA17" i="4" a="1"/>
  <c r="AA17" i="4"/>
  <c r="A119" i="6"/>
  <c r="B34" i="4"/>
  <c r="A21" i="6"/>
  <c r="F43" i="6"/>
  <c r="F54" i="6" s="1"/>
  <c r="F118" i="6"/>
  <c r="F21" i="6"/>
  <c r="H21" i="6"/>
  <c r="D21" i="6"/>
  <c r="H43" i="6"/>
  <c r="F32" i="6"/>
  <c r="H32" i="6"/>
  <c r="D32" i="6" s="1"/>
  <c r="K118" i="6"/>
  <c r="O34" i="4"/>
  <c r="P46" i="4"/>
  <c r="B46" i="4" s="1"/>
  <c r="A32" i="6" s="1"/>
  <c r="P58" i="4"/>
  <c r="B58" i="4" s="1"/>
  <c r="A43" i="6" s="1"/>
  <c r="B35" i="4"/>
  <c r="O35" i="4"/>
  <c r="P59" i="4"/>
  <c r="B107" i="4" s="1"/>
  <c r="A88" i="6" s="1"/>
  <c r="B125" i="4"/>
  <c r="A103" i="6" s="1"/>
  <c r="P47" i="4"/>
  <c r="B47" i="4" s="1"/>
  <c r="A33" i="6" s="1"/>
  <c r="A22" i="6"/>
  <c r="F22" i="6"/>
  <c r="H22" i="6"/>
  <c r="D22" i="6" s="1"/>
  <c r="F33" i="6"/>
  <c r="H33" i="6"/>
  <c r="F44" i="6"/>
  <c r="H44" i="6" s="1"/>
  <c r="F103" i="6"/>
  <c r="H103" i="6" s="1"/>
  <c r="D103" i="6" s="1"/>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77" i="4" s="1"/>
  <c r="A60" i="6" s="1"/>
  <c r="B101" i="4"/>
  <c r="A82" i="6" s="1"/>
  <c r="B99" i="4"/>
  <c r="A81" i="6"/>
  <c r="B89" i="4"/>
  <c r="A71" i="6" s="1"/>
  <c r="B87" i="4"/>
  <c r="A70" i="6"/>
  <c r="B75" i="4"/>
  <c r="A59" i="6"/>
  <c r="B65" i="4"/>
  <c r="A49" i="6" s="1"/>
  <c r="B63" i="4"/>
  <c r="A48" i="6"/>
  <c r="B53" i="4"/>
  <c r="A38" i="6" s="1"/>
  <c r="P51" i="4"/>
  <c r="B51" i="4"/>
  <c r="A37" i="6"/>
  <c r="Q41" i="4"/>
  <c r="B41" i="4" s="1"/>
  <c r="A27" i="6" s="1"/>
  <c r="A26" i="6"/>
  <c r="G101" i="4" l="1"/>
  <c r="C13" i="5"/>
  <c r="B14" i="5"/>
  <c r="B13" i="5"/>
  <c r="C14" i="5"/>
  <c r="C6" i="5"/>
  <c r="C112" i="6"/>
  <c r="B10" i="5"/>
  <c r="C10" i="5"/>
  <c r="B6" i="5"/>
  <c r="B7" i="5"/>
  <c r="C7" i="5"/>
  <c r="B11" i="5"/>
  <c r="C11" i="5"/>
  <c r="B8" i="5"/>
  <c r="C8" i="5"/>
  <c r="B12" i="5"/>
  <c r="C12" i="5"/>
  <c r="C43" i="6"/>
  <c r="B5" i="5"/>
  <c r="C5" i="5"/>
  <c r="B9" i="5"/>
  <c r="C53" i="6"/>
  <c r="H101" i="6"/>
  <c r="D101" i="6" s="1"/>
  <c r="C33" i="6"/>
  <c r="H52" i="6"/>
  <c r="D52" i="6" s="1"/>
  <c r="C40" i="6"/>
  <c r="D40" i="6"/>
  <c r="W46" i="4"/>
  <c r="W48" i="4"/>
  <c r="X48" i="4" s="1"/>
  <c r="W47" i="4"/>
  <c r="H54" i="6"/>
  <c r="D54" i="6" s="1"/>
  <c r="F65" i="6"/>
  <c r="U44" i="4"/>
  <c r="U43" i="4"/>
  <c r="Y49" i="4"/>
  <c r="Y50" i="4"/>
  <c r="Z50" i="4" s="1"/>
  <c r="AB51" i="4"/>
  <c r="AC51" i="4" s="1"/>
  <c r="K119" i="6"/>
  <c r="B103" i="4"/>
  <c r="A84" i="6" s="1"/>
  <c r="F115" i="6"/>
  <c r="F51" i="6"/>
  <c r="F100" i="6"/>
  <c r="H100" i="6" s="1"/>
  <c r="C100" i="6" s="1"/>
  <c r="B57" i="4"/>
  <c r="A42" i="6" s="1"/>
  <c r="B105" i="4"/>
  <c r="A86" i="6" s="1"/>
  <c r="B104" i="4"/>
  <c r="A85" i="6" s="1"/>
  <c r="B71" i="4"/>
  <c r="A55" i="6" s="1"/>
  <c r="B79" i="4"/>
  <c r="A62" i="6" s="1"/>
  <c r="F99" i="6"/>
  <c r="H99" i="6" s="1"/>
  <c r="D99" i="6" s="1"/>
  <c r="B92" i="4"/>
  <c r="A74" i="6" s="1"/>
  <c r="B95" i="4"/>
  <c r="A77" i="6" s="1"/>
  <c r="F102" i="6"/>
  <c r="H102" i="6" s="1"/>
  <c r="D102" i="6" s="1"/>
  <c r="B55" i="4"/>
  <c r="A40" i="6" s="1"/>
  <c r="U45" i="4"/>
  <c r="K115" i="6"/>
  <c r="D29" i="6"/>
  <c r="C29" i="6"/>
  <c r="D31" i="6"/>
  <c r="K117" i="6"/>
  <c r="C31" i="6"/>
  <c r="D100" i="6"/>
  <c r="C44" i="6"/>
  <c r="D44" i="6"/>
  <c r="C64" i="6"/>
  <c r="D64" i="6"/>
  <c r="B124" i="4"/>
  <c r="A102" i="6" s="1"/>
  <c r="B94" i="4"/>
  <c r="A76" i="6" s="1"/>
  <c r="F119" i="6"/>
  <c r="F55" i="6"/>
  <c r="B70" i="4"/>
  <c r="A54" i="6" s="1"/>
  <c r="D33" i="6"/>
  <c r="B59" i="4"/>
  <c r="A44" i="6" s="1"/>
  <c r="B83" i="4"/>
  <c r="A66" i="6" s="1"/>
  <c r="D43" i="6"/>
  <c r="B121" i="4"/>
  <c r="A99" i="6" s="1"/>
  <c r="B91" i="4"/>
  <c r="A73" i="6" s="1"/>
  <c r="D53" i="6"/>
  <c r="F75" i="6"/>
  <c r="F63" i="6"/>
  <c r="B106" i="4"/>
  <c r="A87" i="6" s="1"/>
  <c r="B82" i="4"/>
  <c r="A65" i="6" s="1"/>
  <c r="F39" i="6"/>
  <c r="F28" i="6"/>
  <c r="H28" i="6" s="1"/>
  <c r="G17" i="6"/>
  <c r="H17" i="6" s="1"/>
  <c r="D17" i="6" s="1"/>
  <c r="C99" i="6"/>
  <c r="C20" i="6"/>
  <c r="C19" i="6"/>
  <c r="C22" i="6"/>
  <c r="C101" i="6"/>
  <c r="C103" i="6"/>
  <c r="C42" i="6"/>
  <c r="C52" i="6"/>
  <c r="C17" i="6"/>
  <c r="C28" i="6"/>
  <c r="C21" i="6"/>
  <c r="C54" i="6"/>
  <c r="C18" i="6"/>
  <c r="C41" i="6"/>
  <c r="C30" i="6"/>
  <c r="C32" i="6"/>
  <c r="C15" i="6"/>
  <c r="X967" i="5"/>
  <c r="C13" i="6"/>
  <c r="D13" i="6"/>
  <c r="C12" i="6"/>
  <c r="C10" i="6"/>
  <c r="G89" i="4"/>
  <c r="C6" i="6"/>
  <c r="C4" i="6"/>
  <c r="D4" i="6"/>
  <c r="G53" i="4"/>
  <c r="G41" i="4"/>
  <c r="G65" i="4"/>
  <c r="G77" i="4"/>
  <c r="D41" i="4"/>
  <c r="D53" i="4"/>
  <c r="D77" i="4"/>
  <c r="D101" i="4"/>
  <c r="D114" i="4"/>
  <c r="D65" i="4"/>
  <c r="AB14" i="5" l="1"/>
  <c r="AB10" i="5"/>
  <c r="AB6" i="5"/>
  <c r="F124" i="6"/>
  <c r="C124" i="6" s="1"/>
  <c r="V13" i="5"/>
  <c r="AB13" i="5"/>
  <c r="V6" i="5"/>
  <c r="G6" i="5" s="1"/>
  <c r="V10" i="5"/>
  <c r="R10" i="5" s="1"/>
  <c r="V14" i="5"/>
  <c r="J14" i="5" s="1"/>
  <c r="V9" i="5"/>
  <c r="AB12" i="5"/>
  <c r="V12" i="5"/>
  <c r="G12" i="5" s="1"/>
  <c r="AB8" i="5"/>
  <c r="V8" i="5"/>
  <c r="G8" i="5" s="1"/>
  <c r="V7" i="5"/>
  <c r="G7" i="5" s="1"/>
  <c r="AB7" i="5"/>
  <c r="G114" i="6" s="1"/>
  <c r="V11" i="5"/>
  <c r="AB11" i="5"/>
  <c r="AB5" i="5"/>
  <c r="V5" i="5"/>
  <c r="G5" i="5" s="1"/>
  <c r="AB9" i="5"/>
  <c r="H65" i="6"/>
  <c r="F76" i="6"/>
  <c r="Z49" i="4"/>
  <c r="AA49" i="4" s="1"/>
  <c r="AA50" i="4"/>
  <c r="AB50" i="4" s="1"/>
  <c r="C102" i="6"/>
  <c r="V44" i="4"/>
  <c r="V45" i="4"/>
  <c r="W45" i="4" s="1"/>
  <c r="H51" i="6"/>
  <c r="F62" i="6"/>
  <c r="V43" i="4"/>
  <c r="V42" i="4"/>
  <c r="W42" i="4" s="1"/>
  <c r="X47" i="4"/>
  <c r="X46" i="4"/>
  <c r="Y47" i="4"/>
  <c r="Y48" i="4"/>
  <c r="Z48" i="4" s="1"/>
  <c r="D28" i="6"/>
  <c r="K114" i="6"/>
  <c r="H63" i="6"/>
  <c r="F74" i="6"/>
  <c r="F66" i="6"/>
  <c r="H55" i="6"/>
  <c r="F98" i="6"/>
  <c r="H98" i="6" s="1"/>
  <c r="H39" i="6"/>
  <c r="F50" i="6"/>
  <c r="F114" i="6"/>
  <c r="F94" i="6"/>
  <c r="H75" i="6"/>
  <c r="F86" i="6"/>
  <c r="H86" i="6" s="1"/>
  <c r="G10" i="5" l="1"/>
  <c r="F10" i="5"/>
  <c r="R6" i="5"/>
  <c r="E10" i="5"/>
  <c r="H10" i="5"/>
  <c r="H13" i="5"/>
  <c r="I13" i="5"/>
  <c r="J13" i="5"/>
  <c r="F13" i="5"/>
  <c r="G13" i="5"/>
  <c r="R13" i="5"/>
  <c r="E13" i="5"/>
  <c r="J10" i="5"/>
  <c r="I10" i="5"/>
  <c r="F6" i="5"/>
  <c r="H6" i="5"/>
  <c r="E6" i="5"/>
  <c r="J6" i="5"/>
  <c r="I6" i="5"/>
  <c r="H14" i="5"/>
  <c r="I14" i="5"/>
  <c r="G14" i="5"/>
  <c r="F14" i="5"/>
  <c r="E14" i="5"/>
  <c r="R14" i="5"/>
  <c r="G118" i="6"/>
  <c r="H118" i="6" s="1"/>
  <c r="D118" i="6" s="1"/>
  <c r="H11" i="5"/>
  <c r="E11" i="5"/>
  <c r="R11" i="5"/>
  <c r="J11" i="5"/>
  <c r="F11" i="5"/>
  <c r="I11" i="5"/>
  <c r="X6" i="5"/>
  <c r="J5" i="5"/>
  <c r="F5" i="5"/>
  <c r="I5" i="5"/>
  <c r="H5" i="5"/>
  <c r="E5" i="5"/>
  <c r="R5" i="5"/>
  <c r="H7" i="5"/>
  <c r="E7" i="5"/>
  <c r="R7" i="5"/>
  <c r="J7" i="5"/>
  <c r="F7" i="5"/>
  <c r="I7" i="5"/>
  <c r="E12" i="5"/>
  <c r="R12" i="5"/>
  <c r="J12" i="5"/>
  <c r="F12" i="5"/>
  <c r="I12" i="5"/>
  <c r="H12" i="5"/>
  <c r="G115" i="6"/>
  <c r="H115" i="6" s="1"/>
  <c r="J9" i="5"/>
  <c r="F9" i="5"/>
  <c r="I9" i="5"/>
  <c r="H9" i="5"/>
  <c r="E9" i="5"/>
  <c r="R9" i="5"/>
  <c r="G9" i="5"/>
  <c r="E8" i="5"/>
  <c r="R8" i="5"/>
  <c r="J8" i="5"/>
  <c r="F8" i="5"/>
  <c r="I8" i="5"/>
  <c r="H8" i="5"/>
  <c r="G116" i="6"/>
  <c r="H116" i="6" s="1"/>
  <c r="G119" i="6"/>
  <c r="H119" i="6" s="1"/>
  <c r="X10" i="5"/>
  <c r="G11" i="5"/>
  <c r="G117" i="6"/>
  <c r="H117" i="6" s="1"/>
  <c r="AA48" i="4"/>
  <c r="AB48" i="4" s="1"/>
  <c r="AB49" i="4"/>
  <c r="Z47" i="4"/>
  <c r="AA47" i="4" s="1"/>
  <c r="W44" i="4"/>
  <c r="W43" i="4"/>
  <c r="Y46" i="4"/>
  <c r="Z46" i="4" s="1"/>
  <c r="Y45" i="4"/>
  <c r="F73" i="6"/>
  <c r="H62" i="6"/>
  <c r="D51" i="6"/>
  <c r="C51" i="6"/>
  <c r="AC49" i="4"/>
  <c r="AC50" i="4"/>
  <c r="H76" i="6"/>
  <c r="F87" i="6"/>
  <c r="H87" i="6" s="1"/>
  <c r="X44" i="4"/>
  <c r="X45" i="4"/>
  <c r="D65" i="6"/>
  <c r="C65" i="6"/>
  <c r="D75" i="6"/>
  <c r="C75" i="6"/>
  <c r="D39" i="6"/>
  <c r="C39" i="6"/>
  <c r="F85" i="6"/>
  <c r="H85" i="6" s="1"/>
  <c r="H74" i="6"/>
  <c r="F95" i="6"/>
  <c r="F109" i="6"/>
  <c r="H109" i="6" s="1"/>
  <c r="F111" i="6"/>
  <c r="H111" i="6" s="1"/>
  <c r="H94" i="6"/>
  <c r="F108" i="6"/>
  <c r="H108" i="6" s="1"/>
  <c r="F110" i="6"/>
  <c r="H110" i="6" s="1"/>
  <c r="D98" i="6"/>
  <c r="C98" i="6"/>
  <c r="D63" i="6"/>
  <c r="C63" i="6"/>
  <c r="H114" i="6"/>
  <c r="B2" i="6"/>
  <c r="D55" i="6"/>
  <c r="C55" i="6"/>
  <c r="D86" i="6"/>
  <c r="C86" i="6"/>
  <c r="H50" i="6"/>
  <c r="F61" i="6"/>
  <c r="H66" i="6"/>
  <c r="F77" i="6"/>
  <c r="S6" i="5"/>
  <c r="S10" i="5"/>
  <c r="S13" i="5"/>
  <c r="S14" i="5"/>
  <c r="X13" i="5" l="1"/>
  <c r="X14" i="5"/>
  <c r="C118" i="6"/>
  <c r="X11" i="5"/>
  <c r="X12" i="5"/>
  <c r="X5" i="5"/>
  <c r="G124" i="6" a="1"/>
  <c r="G124" i="6" s="1"/>
  <c r="H124" i="6" s="1"/>
  <c r="D124" i="6" s="1"/>
  <c r="D116" i="6"/>
  <c r="C116" i="6"/>
  <c r="X8" i="5"/>
  <c r="X9" i="5"/>
  <c r="X7" i="5"/>
  <c r="D117" i="6"/>
  <c r="C117" i="6"/>
  <c r="D119" i="6"/>
  <c r="C119" i="6"/>
  <c r="D115" i="6"/>
  <c r="C115" i="6"/>
  <c r="AB47" i="4"/>
  <c r="AB46" i="4"/>
  <c r="AA46" i="4"/>
  <c r="AC47" i="4"/>
  <c r="AC48" i="4"/>
  <c r="D62" i="6"/>
  <c r="C62" i="6"/>
  <c r="X43" i="4"/>
  <c r="Y44" i="4" s="1"/>
  <c r="Z44" i="4" s="1"/>
  <c r="X42" i="4"/>
  <c r="Y42" i="4" s="1"/>
  <c r="H73" i="6"/>
  <c r="F84" i="6"/>
  <c r="H84" i="6" s="1"/>
  <c r="D87" i="6"/>
  <c r="C87" i="6"/>
  <c r="Z45" i="4"/>
  <c r="AA45" i="4" s="1"/>
  <c r="D76" i="6"/>
  <c r="C76" i="6"/>
  <c r="F72" i="6"/>
  <c r="H61" i="6"/>
  <c r="D110" i="6"/>
  <c r="C110" i="6"/>
  <c r="D109" i="6"/>
  <c r="C109" i="6"/>
  <c r="D50" i="6"/>
  <c r="C50" i="6"/>
  <c r="D108" i="6"/>
  <c r="C108" i="6"/>
  <c r="H95" i="6"/>
  <c r="F96" i="6"/>
  <c r="H96" i="6" s="1"/>
  <c r="F88" i="6"/>
  <c r="H88" i="6" s="1"/>
  <c r="H77" i="6"/>
  <c r="D94" i="6"/>
  <c r="C94" i="6"/>
  <c r="C74" i="6"/>
  <c r="D74" i="6"/>
  <c r="D66" i="6"/>
  <c r="C66" i="6"/>
  <c r="D114" i="6"/>
  <c r="C114" i="6"/>
  <c r="D111" i="6"/>
  <c r="C111" i="6"/>
  <c r="D85" i="6"/>
  <c r="C85" i="6"/>
  <c r="T14" i="5"/>
  <c r="S8" i="5"/>
  <c r="T13" i="5"/>
  <c r="S11" i="5"/>
  <c r="T6" i="5"/>
  <c r="S12" i="5"/>
  <c r="S9" i="5"/>
  <c r="S7" i="5"/>
  <c r="S5" i="5"/>
  <c r="T10" i="5"/>
  <c r="AB45" i="4" l="1"/>
  <c r="Y43" i="4"/>
  <c r="D84" i="6"/>
  <c r="C84" i="6"/>
  <c r="AC45" i="4"/>
  <c r="AC46" i="4"/>
  <c r="C73" i="6"/>
  <c r="D73" i="6"/>
  <c r="D95" i="6"/>
  <c r="C95" i="6"/>
  <c r="C77" i="6"/>
  <c r="D77" i="6"/>
  <c r="C88" i="6"/>
  <c r="D88" i="6"/>
  <c r="D61" i="6"/>
  <c r="C61" i="6"/>
  <c r="D96" i="6"/>
  <c r="C96" i="6"/>
  <c r="F83" i="6"/>
  <c r="H83" i="6" s="1"/>
  <c r="H72" i="6"/>
  <c r="T11" i="5"/>
  <c r="T8" i="5"/>
  <c r="T12" i="5"/>
  <c r="T9" i="5"/>
  <c r="T7" i="5"/>
  <c r="T5" i="5"/>
  <c r="Z43" i="4" l="1"/>
  <c r="Z42" i="4"/>
  <c r="AA42" i="4" s="1"/>
  <c r="D72" i="6"/>
  <c r="C72" i="6"/>
  <c r="H125" i="6"/>
  <c r="D2" i="6" s="1"/>
  <c r="D83" i="6"/>
  <c r="C83" i="6"/>
  <c r="AA44" i="4" l="1"/>
  <c r="AB44" i="4" s="1"/>
  <c r="AA43" i="4"/>
  <c r="AB42" i="4" l="1"/>
  <c r="AC42" i="4" s="1"/>
  <c r="AB43" i="4"/>
  <c r="AC44" i="4" s="1"/>
  <c r="AC43" i="4"/>
</calcChain>
</file>

<file path=xl/comments1.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<sst xmlns="http://schemas.openxmlformats.org/spreadsheetml/2006/main" count="28078" uniqueCount="20100">
  <si>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</si>
  <si>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</si>
  <si>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</si>
  <si>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</si>
  <si>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</si>
  <si>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</si>
  <si>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</si>
  <si>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</si>
  <si>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</si>
  <si>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</si>
  <si>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</si>
  <si>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</si>
  <si>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</si>
  <si>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</si>
  <si>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</si>
  <si>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</si>
  <si>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</si>
  <si>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</si>
  <si>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</si>
  <si>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</si>
  <si>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</si>
  <si>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</si>
  <si>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</si>
  <si>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</si>
  <si>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</si>
  <si>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</si>
  <si>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</si>
  <si>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</si>
  <si>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</si>
  <si>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</si>
  <si>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</si>
  <si>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</si>
  <si>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</si>
  <si>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</si>
  <si>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</si>
  <si>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</si>
  <si>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</si>
  <si>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</si>
  <si>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</si>
  <si>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</si>
  <si>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</si>
  <si>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</si>
  <si>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</si>
  <si>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</si>
  <si>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</si>
  <si>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</si>
  <si>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</si>
  <si>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</si>
  <si>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</si>
  <si>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</si>
  <si>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</si>
  <si>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</si>
  <si>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</si>
  <si>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</si>
  <si>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</si>
  <si>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</si>
  <si>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</si>
  <si>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</si>
  <si>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</si>
  <si>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</si>
  <si>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</si>
  <si>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</si>
  <si>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</si>
  <si>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</si>
  <si>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</si>
  <si>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</si>
  <si>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</si>
  <si>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</si>
  <si>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</si>
  <si>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</si>
  <si>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</si>
  <si>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</si>
  <si>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</si>
  <si>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</si>
  <si>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</si>
  <si>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</si>
  <si>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</si>
  <si>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</si>
  <si>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</si>
  <si>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</si>
  <si>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</si>
  <si>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</si>
  <si>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</si>
  <si>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</si>
  <si>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</si>
  <si>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</si>
  <si>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</si>
  <si>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</si>
  <si>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</si>
  <si>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</si>
  <si>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</si>
  <si>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</si>
  <si>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</si>
  <si>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</si>
  <si>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</si>
  <si>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</si>
  <si>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</si>
  <si>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</si>
  <si>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</si>
  <si>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</si>
  <si>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</si>
  <si>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</si>
  <si>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</si>
  <si>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</si>
  <si>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</si>
  <si>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</si>
  <si>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</si>
  <si>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</si>
  <si>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</si>
  <si>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</si>
  <si>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</si>
  <si>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</si>
  <si>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</si>
  <si>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</si>
  <si>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</si>
  <si>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</si>
  <si>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</si>
  <si>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</si>
  <si>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</si>
  <si>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</si>
  <si>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</si>
  <si>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</si>
  <si>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</si>
  <si>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</si>
  <si>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</si>
  <si>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</si>
  <si>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</si>
  <si>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</si>
  <si>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</si>
  <si>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</si>
  <si>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</si>
  <si>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</si>
  <si>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</si>
  <si>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</si>
  <si>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</si>
  <si>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</si>
  <si>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</si>
  <si>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</si>
  <si>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</si>
  <si>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</si>
  <si>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</si>
  <si>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</si>
  <si>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</si>
  <si>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</si>
  <si>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</si>
  <si>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</si>
  <si>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</si>
  <si>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</si>
  <si>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</si>
  <si>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</si>
  <si>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</si>
  <si>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</si>
  <si>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</si>
  <si>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</si>
  <si>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</si>
  <si>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</si>
  <si>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</si>
  <si>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</si>
  <si>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</si>
  <si>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</si>
  <si>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</si>
  <si>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</si>
  <si>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</si>
  <si>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</si>
  <si>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</si>
  <si>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</si>
  <si>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</si>
  <si>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</si>
  <si>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</si>
  <si>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</si>
  <si>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</si>
  <si>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</si>
  <si>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</si>
  <si>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</si>
  <si>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</si>
  <si>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</si>
  <si>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</si>
  <si>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</si>
  <si>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</si>
  <si>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</si>
  <si>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</si>
  <si>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</si>
  <si>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</si>
  <si>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</si>
  <si>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</si>
  <si>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</si>
  <si>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</si>
  <si>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</si>
  <si>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</si>
  <si>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</si>
  <si>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</si>
  <si>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</si>
  <si>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</si>
  <si>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</si>
  <si>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</si>
  <si>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</si>
  <si>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</si>
  <si>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</si>
  <si>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</si>
  <si>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</si>
  <si>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</si>
  <si>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</si>
  <si>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</si>
  <si>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</si>
  <si>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</si>
  <si>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</si>
  <si>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</si>
  <si>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</si>
  <si>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</si>
  <si>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</si>
  <si>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</si>
  <si>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</si>
  <si>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</si>
  <si>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</si>
  <si>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</si>
  <si>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</si>
  <si>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</si>
  <si>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</si>
  <si>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</si>
  <si>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</si>
  <si>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</si>
  <si>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</si>
  <si>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</si>
  <si>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</si>
  <si>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</si>
  <si>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</si>
  <si>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</si>
  <si>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</si>
  <si>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</si>
  <si>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</si>
  <si>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</si>
  <si>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</si>
  <si>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</si>
  <si>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</si>
  <si>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</si>
  <si>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</si>
  <si>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</si>
  <si>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</si>
  <si>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</si>
  <si>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</si>
  <si>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</si>
  <si>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</si>
  <si>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</si>
  <si>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</si>
  <si>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</si>
  <si>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</si>
  <si>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</si>
  <si>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</si>
  <si>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</si>
  <si>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</si>
  <si>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</si>
  <si>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</si>
  <si>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</si>
  <si>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</si>
  <si>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</si>
  <si>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</si>
  <si>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</si>
  <si>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</si>
  <si>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</si>
  <si>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</si>
  <si>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</si>
  <si>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</si>
  <si>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</si>
  <si>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</si>
  <si>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</si>
  <si>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</si>
  <si>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</si>
  <si>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</si>
  <si>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</si>
  <si>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</si>
  <si>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</si>
  <si>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</si>
  <si>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</si>
  <si>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</si>
  <si>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</si>
  <si>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</si>
  <si>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</si>
  <si>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</si>
  <si>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</si>
  <si>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</si>
  <si>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</si>
  <si>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</si>
  <si>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</si>
  <si>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</si>
  <si>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</si>
  <si>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</si>
  <si>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</si>
  <si>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</si>
  <si>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</si>
  <si>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</si>
  <si>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</si>
  <si>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</si>
  <si>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</si>
  <si>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</si>
  <si>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</si>
  <si>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</si>
  <si>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</si>
  <si>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</si>
  <si>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</si>
  <si>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</si>
  <si>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</si>
  <si>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</si>
  <si>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</si>
  <si>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</si>
  <si>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</si>
  <si>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</si>
  <si>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</si>
  <si>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</si>
  <si>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</si>
  <si>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</si>
  <si>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</si>
  <si>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</si>
  <si>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</si>
  <si>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</si>
  <si>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</si>
  <si>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</si>
  <si>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</si>
  <si>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</si>
  <si>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</si>
  <si>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</si>
  <si>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</si>
  <si>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</si>
  <si>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</si>
  <si>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</si>
  <si>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</si>
  <si>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</si>
  <si>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</si>
  <si>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</si>
  <si>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</si>
  <si>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</si>
  <si>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</si>
  <si>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</si>
  <si>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</si>
  <si>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</si>
  <si>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</si>
  <si>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</si>
  <si>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</si>
  <si>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</si>
  <si>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</si>
  <si>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</si>
  <si>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</si>
  <si>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</si>
  <si>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</si>
  <si>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</si>
  <si>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</si>
  <si>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</si>
  <si>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</si>
  <si>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</si>
  <si>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</si>
  <si>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</si>
  <si>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</si>
  <si>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</si>
  <si>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</si>
  <si>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</si>
  <si>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</si>
  <si>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</si>
  <si>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</si>
  <si>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</si>
  <si>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</si>
  <si>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</si>
  <si>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</si>
  <si>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</si>
  <si>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</si>
  <si>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</si>
  <si>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</si>
  <si>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</si>
  <si>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</si>
  <si>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</si>
  <si>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</si>
  <si>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</si>
  <si>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</si>
  <si>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</si>
  <si>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</si>
  <si>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</si>
  <si>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</si>
  <si>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</si>
  <si>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</si>
  <si>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</si>
  <si>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</si>
  <si>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</si>
  <si>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</si>
  <si>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</si>
  <si>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</si>
  <si>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</si>
  <si>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</si>
  <si>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</si>
  <si>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</si>
  <si>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</si>
  <si>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</si>
  <si>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</si>
  <si>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</si>
  <si>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</si>
  <si>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</si>
  <si>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</si>
  <si>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</si>
  <si>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</si>
  <si>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</si>
  <si>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</si>
  <si>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</si>
  <si>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</si>
  <si>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</si>
  <si>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</si>
  <si>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</si>
  <si>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</si>
  <si>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</si>
  <si>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</si>
  <si>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</si>
  <si>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</si>
  <si>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</si>
  <si>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</si>
  <si>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</si>
  <si>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</si>
  <si>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</si>
  <si>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</si>
  <si>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</si>
  <si>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</si>
  <si>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</si>
  <si>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</si>
  <si>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</si>
  <si>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</si>
  <si>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</si>
  <si>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</si>
  <si>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</si>
  <si>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</si>
  <si>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</si>
  <si>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</si>
  <si>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</si>
  <si>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</si>
  <si>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</si>
  <si>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</si>
  <si>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</si>
  <si>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</si>
  <si>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</si>
  <si>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</si>
  <si>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</si>
  <si>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</si>
  <si>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</si>
  <si>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</si>
  <si>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</si>
  <si>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</si>
  <si>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</si>
  <si>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</si>
  <si>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</si>
  <si>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</si>
  <si>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</si>
  <si>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</si>
  <si>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</si>
  <si>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</si>
  <si>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</si>
  <si>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</si>
  <si>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</si>
  <si>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</si>
  <si>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</si>
  <si>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</si>
  <si>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</si>
  <si>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</si>
  <si>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</si>
  <si>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</si>
  <si>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</si>
  <si>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</si>
  <si>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</si>
  <si>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</si>
  <si>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</si>
  <si>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</si>
  <si>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</si>
  <si>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</si>
  <si>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</si>
  <si>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</si>
  <si>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</si>
  <si>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</si>
  <si>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</si>
  <si>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</si>
  <si>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</si>
  <si>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</si>
  <si>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</si>
  <si>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</si>
  <si>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</si>
  <si>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</si>
  <si>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</si>
  <si>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</si>
  <si>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</si>
  <si>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</si>
  <si>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</si>
  <si>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</si>
  <si>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</si>
  <si>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</si>
  <si>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</si>
  <si>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</si>
  <si>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</si>
  <si>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</si>
  <si>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</si>
  <si>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</si>
  <si>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</si>
  <si>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</si>
  <si>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</si>
  <si>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</si>
  <si>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</si>
  <si>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</si>
  <si>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</si>
  <si>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</si>
  <si>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</si>
  <si>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</si>
  <si>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</si>
  <si>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</si>
  <si>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</si>
  <si>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</si>
  <si>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</si>
  <si>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</si>
  <si>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</si>
  <si>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</si>
  <si>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</si>
  <si>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</si>
  <si>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</si>
  <si>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</si>
  <si>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</si>
  <si>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</si>
  <si>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</si>
  <si>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</si>
  <si>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</si>
  <si>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</si>
  <si>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</si>
  <si>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</si>
  <si>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</si>
  <si>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</si>
  <si>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</si>
  <si>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</si>
  <si>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</si>
  <si>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</si>
  <si>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</si>
  <si>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</si>
  <si>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</si>
  <si>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</si>
  <si>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</si>
  <si>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</si>
  <si>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</si>
  <si>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</si>
  <si>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</si>
  <si>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</si>
  <si>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</si>
  <si>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</si>
  <si>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</si>
  <si>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</si>
  <si>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</si>
  <si>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</si>
  <si>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</si>
  <si>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</si>
  <si>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</si>
  <si>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</si>
  <si>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</si>
  <si>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</si>
  <si>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</si>
  <si>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</si>
  <si>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</si>
  <si>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</si>
  <si>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</si>
  <si>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</si>
  <si>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</si>
  <si>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</si>
  <si>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</si>
  <si>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</si>
  <si>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</si>
  <si>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</si>
  <si>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</si>
  <si>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</si>
  <si>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</si>
  <si>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</si>
  <si>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</si>
  <si>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</si>
  <si>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</si>
  <si>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</si>
  <si>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</si>
  <si>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</si>
  <si>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</si>
  <si>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</si>
  <si>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</si>
  <si>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</si>
  <si>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</si>
  <si>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</si>
  <si>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</si>
  <si>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</si>
  <si>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</si>
  <si>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</si>
  <si>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</si>
  <si>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</si>
  <si>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</si>
  <si>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</si>
  <si>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</si>
  <si>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</si>
  <si>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</si>
  <si>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</si>
  <si>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</si>
  <si>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</si>
  <si>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</si>
  <si>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</si>
  <si>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</si>
  <si>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</si>
  <si>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</si>
  <si>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</si>
  <si>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</si>
  <si>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</si>
  <si>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</si>
  <si>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</si>
  <si>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</si>
  <si>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</si>
  <si>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</si>
  <si>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</si>
  <si>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</si>
  <si>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</si>
  <si>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</si>
  <si>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</si>
  <si>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</si>
  <si>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</si>
  <si>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</si>
  <si>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</si>
  <si>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</si>
  <si>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</si>
  <si>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</si>
  <si>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</si>
  <si>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</si>
  <si>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</si>
  <si>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</si>
  <si>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</si>
  <si>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</si>
  <si>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</si>
  <si>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</si>
  <si>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</si>
  <si>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</si>
  <si>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</si>
  <si>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</si>
  <si>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</si>
  <si>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</si>
  <si>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</si>
  <si>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</si>
  <si>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</si>
  <si>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</si>
  <si>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</si>
  <si>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</si>
  <si>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</si>
  <si>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</si>
  <si>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</si>
  <si>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</si>
  <si>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</si>
  <si>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</si>
  <si>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</si>
  <si>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</si>
  <si>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</si>
  <si>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</si>
  <si>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</si>
  <si>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</si>
  <si>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</si>
  <si>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</si>
  <si>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</si>
  <si>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</si>
  <si>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</si>
  <si>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</si>
  <si>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</si>
  <si>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</si>
  <si>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</si>
  <si>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</si>
  <si>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</si>
  <si>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</si>
  <si>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</si>
  <si>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</si>
  <si>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</si>
  <si>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</si>
  <si>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</si>
  <si>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</si>
  <si>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</si>
  <si>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</si>
  <si>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</si>
  <si>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</si>
  <si>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</si>
  <si>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</si>
  <si>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</si>
  <si>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</si>
  <si>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</si>
  <si>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</si>
  <si>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</si>
  <si>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</si>
  <si>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</si>
  <si>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</si>
  <si>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</si>
  <si>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</si>
  <si>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</si>
  <si>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</si>
  <si>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</si>
  <si>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</si>
  <si>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</si>
  <si>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</si>
  <si>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</si>
  <si>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</si>
  <si>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</si>
  <si>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</si>
  <si>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</si>
  <si>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</si>
  <si>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</si>
  <si>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</si>
  <si>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</si>
  <si>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</si>
  <si>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</si>
  <si>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</si>
  <si>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</si>
  <si>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</si>
  <si>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</si>
  <si>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</si>
  <si>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</si>
  <si>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</si>
  <si>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</si>
  <si>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</si>
  <si>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</si>
  <si>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</si>
  <si>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</si>
  <si>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</si>
  <si>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</si>
  <si>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</si>
  <si>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</si>
  <si>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</si>
  <si>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</si>
  <si>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</si>
  <si>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</si>
  <si>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</si>
  <si>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</si>
  <si>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</si>
  <si>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</si>
  <si>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</si>
  <si>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</si>
  <si>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</si>
  <si>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</si>
  <si>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</si>
  <si>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</si>
  <si>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</si>
  <si>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</si>
  <si>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</si>
  <si>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</si>
  <si>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</si>
  <si>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</si>
  <si>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</si>
  <si>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</si>
  <si>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</si>
  <si>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</si>
  <si>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</si>
  <si>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</si>
  <si>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</si>
  <si>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</si>
  <si>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</si>
  <si>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</si>
  <si>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</si>
  <si>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</si>
  <si>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</si>
  <si>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</si>
  <si>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</si>
  <si>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</si>
  <si>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</si>
  <si>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</si>
  <si>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</si>
  <si>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</si>
  <si>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</si>
  <si>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</si>
  <si>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</si>
  <si>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</si>
  <si>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</si>
  <si>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</si>
  <si>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</si>
  <si>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</si>
  <si>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</si>
  <si>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</si>
  <si>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</si>
  <si>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</si>
  <si>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</si>
  <si>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</si>
  <si>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</si>
  <si>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</si>
  <si>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</si>
  <si>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</si>
  <si>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</si>
  <si>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</si>
  <si>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</si>
  <si>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</si>
  <si>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</si>
  <si>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</si>
  <si>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</si>
  <si>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</si>
  <si>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</si>
  <si>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</si>
  <si>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</si>
  <si>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</si>
  <si>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</si>
  <si>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</si>
  <si>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</si>
  <si>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</si>
  <si>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</si>
  <si>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</si>
  <si>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</si>
  <si>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</si>
  <si>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</si>
  <si>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</si>
  <si>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</si>
  <si>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</si>
  <si>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</si>
  <si>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</si>
  <si>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</si>
  <si>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</si>
  <si>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</si>
  <si>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</si>
  <si>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</si>
  <si>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</si>
  <si>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</si>
  <si>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</si>
  <si>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</si>
  <si>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</si>
  <si>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</si>
  <si>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</si>
  <si>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</si>
  <si>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</si>
  <si>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</si>
  <si>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</si>
  <si>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</si>
  <si>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</si>
  <si>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</si>
  <si>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</si>
  <si>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</si>
  <si>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</si>
  <si>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</si>
  <si>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</si>
  <si>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</si>
  <si>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</si>
  <si>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</si>
  <si>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</si>
  <si>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</si>
  <si>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</si>
  <si>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</si>
  <si>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</si>
  <si>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</si>
  <si>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</si>
  <si>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</si>
  <si>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</si>
  <si>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</si>
  <si>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</si>
  <si>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</si>
  <si>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</si>
  <si>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</si>
  <si>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</si>
  <si>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</si>
  <si>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</si>
  <si>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</si>
  <si>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</si>
  <si>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</si>
  <si>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</si>
  <si>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</si>
  <si>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</si>
  <si>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</si>
  <si>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</si>
  <si>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</si>
  <si>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</si>
  <si>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</si>
  <si>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</si>
  <si>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</si>
  <si>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</si>
  <si>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</si>
  <si>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</si>
  <si>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</si>
  <si>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</si>
  <si>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</si>
  <si>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</si>
  <si>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</si>
  <si>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</si>
  <si>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</si>
  <si>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</si>
  <si>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</si>
  <si>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</si>
  <si>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</si>
  <si>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</si>
  <si>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</si>
  <si>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</si>
  <si>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</si>
  <si>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</si>
  <si>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</si>
  <si>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</si>
  <si>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</si>
  <si>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</si>
  <si>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</si>
  <si>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</si>
  <si>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</si>
  <si>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</si>
  <si>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</si>
  <si>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</si>
  <si>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</si>
  <si>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</si>
  <si>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</si>
  <si>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</si>
  <si>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</si>
  <si>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</si>
  <si>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</si>
  <si>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</si>
  <si>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</si>
  <si>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</si>
  <si>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</si>
  <si>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</si>
  <si>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</si>
  <si>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</si>
  <si>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</si>
  <si>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</si>
  <si>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</si>
  <si>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</si>
  <si>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</si>
  <si>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</si>
  <si>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</si>
  <si>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</si>
  <si>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</si>
  <si>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</si>
  <si>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</si>
  <si>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</si>
  <si>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</si>
  <si>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</si>
  <si>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</si>
  <si>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</si>
  <si>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</si>
  <si>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</si>
  <si>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</si>
  <si>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</si>
  <si>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</si>
  <si>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</si>
  <si>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</si>
  <si>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</si>
  <si>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</si>
  <si>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</si>
  <si>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</si>
  <si>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</si>
  <si>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</si>
  <si>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</si>
  <si>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</si>
  <si>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</si>
  <si>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</si>
  <si>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</si>
  <si>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</si>
  <si>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</si>
  <si>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</si>
  <si>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</si>
  <si>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</si>
  <si>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</si>
  <si>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</si>
  <si>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</si>
  <si>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</si>
  <si>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</si>
  <si>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</si>
  <si>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</si>
  <si>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</si>
  <si>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</si>
  <si>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</si>
  <si>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</si>
  <si>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</si>
  <si>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</si>
  <si>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</si>
  <si>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</si>
  <si>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</si>
  <si>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</si>
  <si>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</si>
  <si>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</si>
  <si>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</si>
  <si>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</si>
  <si>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</si>
  <si>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</si>
  <si>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</si>
  <si>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</si>
  <si>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</si>
  <si>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</si>
  <si>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</si>
  <si>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</si>
  <si>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</si>
  <si>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</si>
  <si>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</si>
  <si>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</si>
  <si>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</si>
  <si>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</si>
  <si>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</si>
  <si>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</si>
  <si>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</si>
  <si>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</si>
  <si>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</si>
  <si>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</si>
  <si>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</si>
  <si>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</si>
  <si>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</si>
  <si>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</si>
  <si>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</si>
  <si>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</si>
  <si>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</si>
  <si>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</si>
  <si>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</si>
  <si>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</si>
  <si>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</si>
  <si>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</si>
  <si>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</si>
  <si>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</si>
  <si>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</si>
  <si>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</si>
  <si>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</si>
  <si>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</si>
  <si>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</si>
  <si>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</si>
  <si>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</si>
  <si>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</si>
  <si>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</si>
  <si>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</si>
  <si>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</si>
  <si>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</si>
  <si>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</si>
  <si>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</si>
  <si>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</si>
  <si>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</si>
  <si>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</si>
  <si>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</si>
  <si>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</si>
  <si>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</si>
  <si>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</si>
  <si>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</si>
  <si>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</si>
  <si>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</si>
  <si>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</si>
  <si>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</si>
  <si>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</si>
  <si>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</si>
  <si>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</si>
  <si>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</si>
  <si>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</si>
  <si>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</si>
  <si>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</si>
  <si>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</si>
  <si>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</si>
  <si>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</si>
  <si>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</si>
  <si>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</si>
  <si>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</si>
  <si>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</si>
  <si>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</si>
  <si>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</si>
  <si>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</si>
  <si>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</si>
  <si>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</si>
  <si>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</si>
  <si>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</si>
  <si>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</si>
  <si>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</si>
  <si>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</si>
  <si>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</si>
  <si>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</si>
  <si>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</si>
  <si>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</si>
  <si>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</si>
  <si>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</si>
  <si>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</si>
  <si>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</si>
  <si>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</si>
  <si>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</si>
  <si>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</si>
  <si>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</si>
  <si>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</si>
  <si>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</si>
  <si>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</si>
  <si>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</si>
  <si>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</si>
  <si>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</si>
  <si>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</si>
  <si>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</si>
  <si>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</si>
  <si>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</si>
  <si>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</si>
  <si>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</si>
  <si>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</si>
  <si>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</si>
  <si>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</si>
  <si>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</si>
  <si>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</si>
  <si>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</si>
  <si>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</si>
  <si>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</si>
  <si>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</si>
  <si>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</si>
  <si>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</si>
  <si>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</si>
  <si>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</si>
  <si>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</si>
  <si>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</si>
  <si>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</si>
  <si>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</si>
  <si>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</si>
  <si>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</si>
  <si>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</si>
  <si>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</si>
  <si>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</si>
  <si>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</si>
  <si>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</si>
  <si>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</si>
  <si>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</si>
  <si>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</si>
  <si>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</si>
  <si>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</si>
  <si>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</si>
  <si>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</si>
  <si>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</si>
  <si>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</si>
  <si>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</si>
  <si>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</si>
  <si>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</si>
  <si>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</si>
  <si>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</si>
  <si>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</si>
  <si>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</si>
  <si>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</si>
  <si>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</si>
  <si>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</si>
  <si>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</si>
  <si>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</si>
  <si>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</si>
  <si>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</si>
  <si>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</si>
  <si>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</si>
  <si>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</si>
  <si>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</si>
  <si>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</si>
  <si>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</si>
  <si>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</si>
  <si>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</si>
  <si>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</si>
  <si>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</si>
  <si>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</si>
  <si>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</si>
  <si>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</si>
  <si>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</si>
  <si>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</si>
  <si>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</si>
  <si>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</si>
  <si>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</si>
  <si>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</si>
  <si>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</si>
  <si>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</si>
  <si>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</si>
  <si>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</si>
  <si>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</si>
  <si>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</si>
  <si>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</si>
  <si>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</si>
  <si>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ＭＳ Ｐゴシック"/>
        <family val="2"/>
        <scheme val="minor"/>
      </rPr>
      <t>A</t>
    </r>
    <r>
      <rPr>
        <sz val="11"/>
        <rFont val="SimSun"/>
        <family val="2"/>
      </rPr>
      <t xml:space="preserve"> 列输入号码（</t>
    </r>
    <r>
      <rPr>
        <sz val="11"/>
        <rFont val="ＭＳ Ｐゴシック"/>
        <family val="2"/>
        <scheme val="minor"/>
      </rPr>
      <t>B、C、E、F、G、I</t>
    </r>
    <r>
      <rPr>
        <sz val="11"/>
        <rFont val="SimSun"/>
        <family val="2"/>
      </rPr>
      <t xml:space="preserve"> 和 </t>
    </r>
    <r>
      <rPr>
        <sz val="11"/>
        <rFont val="ＭＳ Ｐゴシック"/>
        <family val="2"/>
        <scheme val="minor"/>
      </rPr>
      <t>J</t>
    </r>
    <r>
      <rPr>
        <sz val="11"/>
        <rFont val="SimSun"/>
        <family val="2"/>
      </rPr>
      <t xml:space="preserve"> 列将自动填入）。</t>
    </r>
    <r>
      <rPr>
        <sz val="11"/>
        <rFont val="ＭＳ Ｐゴシック"/>
        <family val="2"/>
        <scheme val="minor"/>
      </rPr>
      <t>D</t>
    </r>
    <r>
      <rPr>
        <sz val="11"/>
        <rFont val="SimSun"/>
        <family val="2"/>
      </rPr>
      <t xml:space="preserve"> 列将变为灰色。
选项 </t>
    </r>
    <r>
      <rPr>
        <sz val="11"/>
        <rFont val="ＭＳ Ｐゴシック"/>
        <family val="2"/>
        <scheme val="minor"/>
      </rPr>
      <t>B</t>
    </r>
    <r>
      <rPr>
        <sz val="11"/>
        <rFont val="SimSun"/>
        <family val="2"/>
      </rPr>
      <t xml:space="preserve">：如果您有金属和冶炼厂查找名称组合，则完成以下步骤：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 从 </t>
    </r>
    <r>
      <rPr>
        <sz val="11"/>
        <rFont val="ＭＳ Ｐゴシック"/>
        <family val="2"/>
        <scheme val="minor"/>
      </rPr>
      <t>C</t>
    </r>
    <r>
      <rPr>
        <sz val="11"/>
        <rFont val="SimSun"/>
        <family val="2"/>
      </rPr>
      <t xml:space="preserve"> 列的下拉菜单中选择
选项 </t>
    </r>
    <r>
      <rPr>
        <sz val="11"/>
        <rFont val="ＭＳ Ｐゴシック"/>
        <family val="2"/>
        <scheme val="minor"/>
      </rPr>
      <t>C</t>
    </r>
    <r>
      <rPr>
        <sz val="11"/>
        <rFont val="SimSun"/>
        <family val="2"/>
      </rPr>
      <t xml:space="preserve">：如果您有金属和冶炼厂名称组合，则完成以下步骤：
步骤 </t>
    </r>
    <r>
      <rPr>
        <sz val="11"/>
        <rFont val="ＭＳ Ｐゴシック"/>
        <family val="2"/>
        <scheme val="minor"/>
      </rPr>
      <t>1.</t>
    </r>
    <r>
      <rPr>
        <sz val="11"/>
        <rFont val="SimSun"/>
        <family val="2"/>
      </rPr>
      <t xml:space="preserve"> 在 </t>
    </r>
    <r>
      <rPr>
        <sz val="11"/>
        <rFont val="ＭＳ Ｐゴシック"/>
        <family val="2"/>
        <scheme val="minor"/>
      </rPr>
      <t>B</t>
    </r>
    <r>
      <rPr>
        <sz val="11"/>
        <rFont val="SimSun"/>
        <family val="2"/>
      </rPr>
      <t xml:space="preserve"> 列中选择金属
步骤 </t>
    </r>
    <r>
      <rPr>
        <sz val="11"/>
        <rFont val="ＭＳ Ｐゴシック"/>
        <family val="2"/>
        <scheme val="minor"/>
      </rPr>
      <t>2</t>
    </r>
    <r>
      <rPr>
        <sz val="11"/>
        <rFont val="SimSun"/>
        <family val="2"/>
      </rPr>
      <t xml:space="preserve">：在“冶炼厂查找”下拉菜单中选择“冶炼厂未列出”，然后填写 </t>
    </r>
    <r>
      <rPr>
        <sz val="11"/>
        <rFont val="ＭＳ Ｐゴシック"/>
        <family val="2"/>
        <scheme val="minor"/>
      </rPr>
      <t>D</t>
    </r>
    <r>
      <rPr>
        <sz val="11"/>
        <rFont val="SimSun"/>
        <family val="2"/>
      </rPr>
      <t xml:space="preserve"> 和 </t>
    </r>
    <r>
      <rPr>
        <sz val="11"/>
        <rFont val="ＭＳ Ｐゴシック"/>
        <family val="2"/>
        <scheme val="minor"/>
      </rPr>
      <t>E</t>
    </r>
    <r>
      <rPr>
        <sz val="11"/>
        <rFont val="SimSun"/>
        <family val="2"/>
      </rPr>
      <t xml:space="preserve"> 列
步骤 </t>
    </r>
    <r>
      <rPr>
        <sz val="11"/>
        <rFont val="ＭＳ Ｐゴシック"/>
        <family val="2"/>
        <scheme val="minor"/>
      </rPr>
      <t>3</t>
    </r>
    <r>
      <rPr>
        <sz val="11"/>
        <rFont val="SimSun"/>
        <family val="2"/>
      </rPr>
      <t xml:space="preserve">. 在 </t>
    </r>
    <r>
      <rPr>
        <sz val="11"/>
        <rFont val="ＭＳ Ｐゴシック"/>
        <family val="2"/>
        <scheme val="minor"/>
      </rPr>
      <t>H</t>
    </r>
    <r>
      <rPr>
        <sz val="11"/>
        <rFont val="SimSun"/>
        <family val="2"/>
      </rPr>
      <t xml:space="preserve"> 列到 </t>
    </r>
    <r>
      <rPr>
        <sz val="11"/>
        <rFont val="ＭＳ Ｐゴシック"/>
        <family val="2"/>
        <scheme val="minor"/>
      </rPr>
      <t>Q</t>
    </r>
    <r>
      <rPr>
        <sz val="11"/>
        <rFont val="SimSun"/>
        <family val="2"/>
      </rPr>
      <t xml:space="preserve"> 列输入所有现有的冶炼厂信息
(</t>
    </r>
    <r>
      <rPr>
        <sz val="11"/>
        <rFont val="ＭＳ Ｐゴシック"/>
        <family val="2"/>
        <scheme val="minor"/>
      </rPr>
      <t>*</t>
    </r>
    <r>
      <rPr>
        <sz val="11"/>
        <rFont val="SimSun"/>
        <family val="2"/>
      </rPr>
      <t>) 必填字段以星号表示。
(</t>
    </r>
    <r>
      <rPr>
        <sz val="11"/>
        <rFont val="ＭＳ Ｐゴシック"/>
        <family val="2"/>
        <scheme val="minor"/>
      </rPr>
      <t>1</t>
    </r>
    <r>
      <rPr>
        <sz val="11"/>
        <rFont val="SimSun"/>
        <family val="2"/>
      </rPr>
      <t xml:space="preserve">) 当“冶炼厂查找”=“冶炼厂未列出”时，需要输入
注：可结合使用选项 </t>
    </r>
    <r>
      <rPr>
        <sz val="11"/>
        <rFont val="ＭＳ Ｐゴシック"/>
        <family val="2"/>
        <scheme val="minor"/>
      </rPr>
      <t>A、B</t>
    </r>
    <r>
      <rPr>
        <sz val="11"/>
        <rFont val="SimSun"/>
        <family val="2"/>
      </rPr>
      <t xml:space="preserve"> 和 </t>
    </r>
    <r>
      <rPr>
        <sz val="11"/>
        <rFont val="ＭＳ Ｐゴシック"/>
        <family val="2"/>
        <scheme val="minor"/>
      </rPr>
      <t xml:space="preserve">C </t>
    </r>
    <r>
      <rPr>
        <sz val="11"/>
        <rFont val="SimSun"/>
        <family val="2"/>
      </rPr>
      <t xml:space="preserve">来填写冶炼厂目录。请勿更改自动填写的单元格。应通过联系 </t>
    </r>
    <r>
      <rPr>
        <sz val="11"/>
        <rFont val="ＭＳ Ｐゴシック"/>
        <family val="2"/>
        <scheme val="minor"/>
      </rPr>
      <t>RMI@ResponsibleBusiness.org</t>
    </r>
    <r>
      <rPr>
        <sz val="11"/>
        <rFont val="SimSun"/>
        <family val="2"/>
      </rPr>
      <t xml:space="preserve">，向 </t>
    </r>
    <r>
      <rPr>
        <sz val="11"/>
        <rFont val="ＭＳ Ｐゴシック"/>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</si>
  <si>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</si>
  <si>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</si>
  <si>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</si>
  <si>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</si>
  <si>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</si>
  <si>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</si>
  <si>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</si>
  <si>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</si>
  <si>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</si>
  <si>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</si>
  <si>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</si>
  <si>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</si>
  <si>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</si>
  <si>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</si>
  <si>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</si>
  <si>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</si>
  <si>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</si>
  <si>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</si>
  <si>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</si>
  <si>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</si>
  <si>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</si>
  <si>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</si>
  <si>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</si>
  <si>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</si>
  <si>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</si>
  <si>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</si>
  <si>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</si>
  <si>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</si>
  <si>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</si>
  <si>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</si>
  <si>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</si>
  <si>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</si>
  <si>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</si>
  <si>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</si>
  <si>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</si>
  <si>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</si>
  <si>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</si>
  <si>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</si>
  <si>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</si>
  <si>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</si>
  <si>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</si>
  <si>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</si>
  <si>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</si>
  <si>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</si>
  <si>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</si>
  <si>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</si>
  <si>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</si>
  <si>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</si>
  <si>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</si>
  <si>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</si>
  <si>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</si>
  <si>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</si>
  <si>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</si>
  <si>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</si>
  <si>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</si>
  <si>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</si>
  <si>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</si>
  <si>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</si>
  <si>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</si>
  <si>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</si>
  <si>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</si>
  <si>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</si>
  <si>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</si>
  <si>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</si>
  <si>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</si>
  <si>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</si>
  <si>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</si>
  <si>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</si>
  <si>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</si>
  <si>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</si>
  <si>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</si>
  <si>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</si>
  <si>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</si>
  <si>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</si>
  <si>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</si>
  <si>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</si>
  <si>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</si>
  <si>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</si>
  <si>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</si>
  <si>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</si>
  <si>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</si>
  <si>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</si>
  <si>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</si>
  <si>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</si>
  <si>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</si>
  <si>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</si>
  <si>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</si>
  <si>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</si>
  <si>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</si>
  <si>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</si>
  <si>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</si>
  <si>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</si>
  <si>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</si>
  <si>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</si>
  <si>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</si>
  <si>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</si>
  <si>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</si>
  <si>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</si>
  <si>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</si>
  <si>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</si>
  <si>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</si>
  <si>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</si>
  <si>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</si>
  <si>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</si>
  <si>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</si>
  <si>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</si>
  <si>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</si>
  <si>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</si>
  <si>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</si>
  <si>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</si>
  <si>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</si>
  <si>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</si>
  <si>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</si>
  <si>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</si>
  <si>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</si>
  <si>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</si>
  <si>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</si>
  <si>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</si>
  <si>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</si>
  <si>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</si>
  <si>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</si>
  <si>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</si>
  <si>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</si>
  <si>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</si>
  <si>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</si>
  <si>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</si>
  <si>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</si>
  <si>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</si>
  <si>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</si>
  <si>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</si>
  <si>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</si>
  <si>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</si>
  <si>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</si>
  <si>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</si>
  <si>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</si>
  <si>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</si>
  <si>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</si>
  <si>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</si>
  <si>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</si>
  <si>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</si>
  <si>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</si>
  <si>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</si>
  <si>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</si>
  <si>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</si>
  <si>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</si>
  <si>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</si>
  <si>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</si>
  <si>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</si>
  <si>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</si>
  <si>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</si>
  <si>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</si>
  <si>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</si>
  <si>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</si>
  <si>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</si>
  <si>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</si>
  <si>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</si>
  <si>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</si>
  <si>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</si>
  <si>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</si>
  <si>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</si>
  <si>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</si>
  <si>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</si>
  <si>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</si>
  <si>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</si>
  <si>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</si>
  <si>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</si>
  <si>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</si>
  <si>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</si>
  <si>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</si>
  <si>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</si>
  <si>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</si>
  <si>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</si>
  <si>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</si>
  <si>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</si>
  <si>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</si>
  <si>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</si>
  <si>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</si>
  <si>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</si>
  <si>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</si>
  <si>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</si>
  <si>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</si>
  <si>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</si>
  <si>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</si>
  <si>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</si>
  <si>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</si>
  <si>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</si>
  <si>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</si>
  <si>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</si>
  <si>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</si>
  <si>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</si>
  <si>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</si>
  <si>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</si>
  <si>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</si>
  <si>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</si>
  <si>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</si>
  <si>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</si>
  <si>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</si>
  <si>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</si>
  <si>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</si>
  <si>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</si>
  <si>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</si>
  <si>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</si>
  <si>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</si>
  <si>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</si>
  <si>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</si>
  <si>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</si>
  <si>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</si>
  <si>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</si>
  <si>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</si>
  <si>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</si>
  <si>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</si>
  <si>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</si>
  <si>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</si>
  <si>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</si>
  <si>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</si>
  <si>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</si>
  <si>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</si>
  <si>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</si>
  <si>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</si>
  <si>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</si>
  <si>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</si>
  <si>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</si>
  <si>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</si>
  <si>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</si>
  <si>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</si>
  <si>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</si>
  <si>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</si>
  <si>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</si>
  <si>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</si>
  <si>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</si>
  <si>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</si>
  <si>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</si>
  <si>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</si>
  <si>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</si>
  <si>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</si>
  <si>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</si>
  <si>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</si>
  <si>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</si>
  <si>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</si>
  <si>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</si>
  <si>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</si>
  <si>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</si>
  <si>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</si>
  <si>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</si>
  <si>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</si>
  <si>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</si>
  <si>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</si>
  <si>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</si>
  <si>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</si>
  <si>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</si>
  <si>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</si>
  <si>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</si>
  <si>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</si>
  <si>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</si>
  <si>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</si>
  <si>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</si>
  <si>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</si>
  <si>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</si>
  <si>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</si>
  <si>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</si>
  <si>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</si>
  <si>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</si>
  <si>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</si>
  <si>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</si>
  <si>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</si>
  <si>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</si>
  <si>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</si>
  <si>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</si>
  <si>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</si>
  <si>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</si>
  <si>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</si>
  <si>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</si>
  <si>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</si>
  <si>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</si>
  <si>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</si>
  <si>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</si>
  <si>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</si>
  <si>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</si>
  <si>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</si>
  <si>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</si>
  <si>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</si>
  <si>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</si>
  <si>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</si>
  <si>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</si>
  <si>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</si>
  <si>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</si>
  <si>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</si>
  <si>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</si>
  <si>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</si>
  <si>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</si>
  <si>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</si>
  <si>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</si>
  <si>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</si>
  <si>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</si>
  <si>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</si>
  <si>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</si>
  <si>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</si>
  <si>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</si>
  <si>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</si>
  <si>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</si>
  <si>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</si>
  <si>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</si>
  <si>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</si>
  <si>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</si>
  <si>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</si>
  <si>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</si>
  <si>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</si>
  <si>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</si>
  <si>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</si>
  <si>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</si>
  <si>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</si>
  <si>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</si>
  <si>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</si>
  <si>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</si>
  <si>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</si>
  <si>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</si>
  <si>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</si>
  <si>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</si>
  <si>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</si>
  <si>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</si>
  <si>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</si>
  <si>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</si>
  <si>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</si>
  <si>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</si>
  <si>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</si>
  <si>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</si>
  <si>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</si>
  <si>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</si>
  <si>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</si>
  <si>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</si>
  <si>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</si>
  <si>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</si>
  <si>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</si>
  <si>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</si>
  <si>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</si>
  <si>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</si>
  <si>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</si>
  <si>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</si>
  <si>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</si>
  <si>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</si>
  <si>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</si>
  <si>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</si>
  <si>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</si>
  <si>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</si>
  <si>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</si>
  <si>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</si>
  <si>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</si>
  <si>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</si>
  <si>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</si>
  <si>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</si>
  <si>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</si>
  <si>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</si>
  <si>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</si>
  <si>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</si>
  <si>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</si>
  <si>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</si>
  <si>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</si>
  <si>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</si>
  <si>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</si>
  <si>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</si>
  <si>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</si>
  <si>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</si>
  <si>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</si>
  <si>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</si>
  <si>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</si>
  <si>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</si>
  <si>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</si>
  <si>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</si>
  <si>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</si>
  <si>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</si>
  <si>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</si>
  <si>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</si>
  <si>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</si>
  <si>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</si>
  <si>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</si>
  <si>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</si>
  <si>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</si>
  <si>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</si>
  <si>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</si>
  <si>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</si>
  <si>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</si>
  <si>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</si>
  <si>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</si>
  <si>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</si>
  <si>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</si>
  <si>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</si>
  <si>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</si>
  <si>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</si>
  <si>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</si>
  <si>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</si>
  <si>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</si>
  <si>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</si>
  <si>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</si>
  <si>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</si>
  <si>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</si>
  <si>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</si>
  <si>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</si>
  <si>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</si>
  <si>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</si>
  <si>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</si>
  <si>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</si>
  <si>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</si>
  <si>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</si>
  <si>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</si>
  <si>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</si>
  <si>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</si>
  <si>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</si>
  <si>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</si>
  <si>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</si>
  <si>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</si>
  <si>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</si>
  <si>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</si>
  <si>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</si>
  <si>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</si>
  <si>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</si>
  <si>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</si>
  <si>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</si>
  <si>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</si>
  <si>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</si>
  <si>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</si>
  <si>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</si>
  <si>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</si>
  <si>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</si>
  <si>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</si>
  <si>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</si>
  <si>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</si>
  <si>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</si>
  <si>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</si>
  <si>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</si>
  <si>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</si>
  <si>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</si>
  <si>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</si>
  <si>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</si>
  <si>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</si>
  <si>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</si>
  <si>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</si>
  <si>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</si>
  <si>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</si>
  <si>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</si>
  <si>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</si>
  <si>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</si>
  <si>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</si>
  <si>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</si>
  <si>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</si>
  <si>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</si>
  <si>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</si>
  <si>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</si>
  <si>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</si>
  <si>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</si>
  <si>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</si>
  <si>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</si>
  <si>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</si>
  <si>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</si>
  <si>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</si>
  <si>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</si>
  <si>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</si>
  <si>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</si>
  <si>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</si>
  <si>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</si>
  <si>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</si>
  <si>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</si>
  <si>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</si>
  <si>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</si>
  <si>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</si>
  <si>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</si>
  <si>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</si>
  <si>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</si>
  <si>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</si>
  <si>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</si>
  <si>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</si>
  <si>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</si>
  <si>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</si>
  <si>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</si>
  <si>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</si>
  <si>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</si>
  <si>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</si>
  <si>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</si>
  <si>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</si>
  <si>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</si>
  <si>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</si>
  <si>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</si>
  <si>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</si>
  <si>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</si>
  <si>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</si>
  <si>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</si>
  <si>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</si>
  <si>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</si>
  <si>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</si>
  <si>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</si>
  <si>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</si>
  <si>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</si>
  <si>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</si>
  <si>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</si>
  <si>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</si>
  <si>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</si>
  <si>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</si>
  <si>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</si>
  <si>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</si>
  <si>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</si>
  <si>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</si>
  <si>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</si>
  <si>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</si>
  <si>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</si>
  <si>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</si>
  <si>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</si>
  <si>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</si>
  <si>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</si>
  <si>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</si>
  <si>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</si>
  <si>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</si>
  <si>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</si>
  <si>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</si>
  <si>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</si>
  <si>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</si>
  <si>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</si>
  <si>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</si>
  <si>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</si>
  <si>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</si>
  <si>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</si>
  <si>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</si>
  <si>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</si>
  <si>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</si>
  <si>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</si>
  <si>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</si>
  <si>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</si>
  <si>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</si>
  <si>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</si>
  <si>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</si>
  <si>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</si>
  <si>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</si>
  <si>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</si>
  <si>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</si>
  <si>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</si>
  <si>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</si>
  <si>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</si>
  <si>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</si>
  <si>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</si>
  <si>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</si>
  <si>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</si>
  <si>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</si>
  <si>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</si>
  <si>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</si>
  <si>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</si>
  <si>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</si>
  <si>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</si>
  <si>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</si>
  <si>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</si>
  <si>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</si>
  <si>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</si>
  <si>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</si>
  <si>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</si>
  <si>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</si>
  <si>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</si>
  <si>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</si>
  <si>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</si>
  <si>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</si>
  <si>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</si>
  <si>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</si>
  <si>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</si>
  <si>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</si>
  <si>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</si>
  <si>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</si>
  <si>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</si>
  <si>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</si>
  <si>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</si>
  <si>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</si>
  <si>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</si>
  <si>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</si>
  <si>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</si>
  <si>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</si>
  <si>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</si>
  <si>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</si>
  <si>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</si>
  <si>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</si>
  <si>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</si>
  <si>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</si>
  <si>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</si>
  <si>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</si>
  <si>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</si>
  <si>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</si>
  <si>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</si>
  <si>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</si>
  <si>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</si>
  <si>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</si>
  <si>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</si>
  <si>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</si>
  <si>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</si>
  <si>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</si>
  <si>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</si>
  <si>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</si>
  <si>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</si>
  <si>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</si>
  <si>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</si>
  <si>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</si>
  <si>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</si>
  <si>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</si>
  <si>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</si>
  <si>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</si>
  <si>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</si>
  <si>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</si>
  <si>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</si>
  <si>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</si>
  <si>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</si>
  <si>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</si>
  <si>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</si>
  <si>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</si>
  <si>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</si>
  <si>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</si>
  <si>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</si>
  <si>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</si>
  <si>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</si>
  <si>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</si>
  <si>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</si>
  <si>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</si>
  <si>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</si>
  <si>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</si>
  <si>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</si>
  <si>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</si>
  <si>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</si>
  <si>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</si>
  <si>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</si>
  <si>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</si>
  <si>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</si>
  <si>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</si>
  <si>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</si>
  <si>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</si>
  <si>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</si>
  <si>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</si>
  <si>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</si>
  <si>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</si>
  <si>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</si>
  <si>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</si>
  <si>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</si>
  <si>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</si>
  <si>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</si>
  <si>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</si>
  <si>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</si>
  <si>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</si>
  <si>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</si>
  <si>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</si>
  <si>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</si>
  <si>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</si>
  <si>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</si>
  <si>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</si>
  <si>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</si>
  <si>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</si>
  <si>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</si>
  <si>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</si>
  <si>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</si>
  <si>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</si>
  <si>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</si>
  <si>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</si>
  <si>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</si>
  <si>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</si>
  <si>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</si>
  <si>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</si>
  <si>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</si>
  <si>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</si>
  <si>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</si>
  <si>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</si>
  <si>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</si>
  <si>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</si>
  <si>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</si>
  <si>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</si>
  <si>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</si>
  <si>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</si>
  <si>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</si>
  <si>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</si>
  <si>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</si>
  <si>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</si>
  <si>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</si>
  <si>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</si>
  <si>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</si>
  <si>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</si>
  <si>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</si>
  <si>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</si>
  <si>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</si>
  <si>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</si>
  <si>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</si>
  <si>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</si>
  <si>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</si>
  <si>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</si>
  <si>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</si>
  <si>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</si>
  <si>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</si>
  <si>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</si>
  <si>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</si>
  <si>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</si>
  <si>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</si>
  <si>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</si>
  <si>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</si>
  <si>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</si>
  <si>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</si>
  <si>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</si>
  <si>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</si>
  <si>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</si>
  <si>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</si>
  <si>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</si>
  <si>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</si>
  <si>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</si>
  <si>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</si>
  <si>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</si>
  <si>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</si>
  <si>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</si>
  <si>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</si>
  <si>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</si>
  <si>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</si>
  <si>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</si>
  <si>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</si>
  <si>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</si>
  <si>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</si>
  <si>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</si>
  <si>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</si>
  <si>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</si>
  <si>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</si>
  <si>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</si>
  <si>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</si>
  <si>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</si>
  <si>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</si>
  <si>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</si>
  <si>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</si>
  <si>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</si>
  <si>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</si>
  <si>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</si>
  <si>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</si>
  <si>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</si>
  <si>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</si>
  <si>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</si>
  <si>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</si>
  <si>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</si>
  <si>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</si>
  <si>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</si>
  <si>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</si>
  <si>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</si>
  <si>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</si>
  <si>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</si>
  <si>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</si>
  <si>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</si>
  <si>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</si>
  <si>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</si>
  <si>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</si>
  <si>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</si>
  <si>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</si>
  <si>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</si>
  <si>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</si>
  <si>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</si>
  <si>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</si>
  <si>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</si>
  <si>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</si>
  <si>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</si>
  <si>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</si>
  <si>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</si>
  <si>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</si>
  <si>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</si>
  <si>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</si>
  <si>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</si>
  <si>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</si>
  <si>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</si>
  <si>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</si>
  <si>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</si>
  <si>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</si>
  <si>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</si>
  <si>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</si>
  <si>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</si>
  <si>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</si>
  <si>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</si>
  <si>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</si>
  <si>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</si>
  <si>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</si>
  <si>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</si>
  <si>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</si>
  <si>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</si>
  <si>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</si>
  <si>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</si>
  <si>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</si>
  <si>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</si>
  <si>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</si>
  <si>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</si>
  <si>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</si>
  <si>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</si>
  <si>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</si>
  <si>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</si>
  <si>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</si>
  <si>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</si>
  <si>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</si>
  <si>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</si>
  <si>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</si>
  <si>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</si>
  <si>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</si>
  <si>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</si>
  <si>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</si>
  <si>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</si>
  <si>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</si>
  <si>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</si>
  <si>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</si>
  <si>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</si>
  <si>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</si>
  <si>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</si>
  <si>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</si>
  <si>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</si>
  <si>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</si>
  <si>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</si>
  <si>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</si>
  <si>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</si>
  <si>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</si>
  <si>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</si>
  <si>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</si>
  <si>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</si>
  <si>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</si>
  <si>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</si>
  <si>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</si>
  <si>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</si>
  <si>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</si>
  <si>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</si>
  <si>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</si>
  <si>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</si>
  <si>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</si>
  <si>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</si>
  <si>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</si>
  <si>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</si>
  <si>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</si>
  <si>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</si>
  <si>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</si>
  <si>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</si>
  <si>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</si>
  <si>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</si>
  <si>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</si>
  <si>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</si>
  <si>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</si>
  <si>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</si>
  <si>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</si>
  <si>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</si>
  <si>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</si>
  <si>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</si>
  <si>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</si>
  <si>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</si>
  <si>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</si>
  <si>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</si>
  <si>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</si>
  <si>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</si>
  <si>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</si>
  <si>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</si>
  <si>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</si>
  <si>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</si>
  <si>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</si>
  <si>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</si>
  <si>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</si>
  <si>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</si>
  <si>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</si>
  <si>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</si>
  <si>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</si>
  <si>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</si>
  <si>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</si>
  <si>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</si>
  <si>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</si>
  <si>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</si>
  <si>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</si>
  <si>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</si>
  <si>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</si>
  <si>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</si>
  <si>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</si>
  <si>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</si>
  <si>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</si>
  <si>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</si>
  <si>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</si>
  <si>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</si>
  <si>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</si>
  <si>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</si>
  <si>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</si>
  <si>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</si>
  <si>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</si>
  <si>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</si>
  <si>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</si>
  <si>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</si>
  <si>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</si>
  <si>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</si>
  <si>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</si>
  <si>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</si>
  <si>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</si>
  <si>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</si>
  <si>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</si>
  <si>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</si>
  <si>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</si>
  <si>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</si>
  <si>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</si>
  <si>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</si>
  <si>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</si>
  <si>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</si>
  <si>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</si>
  <si>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</si>
  <si>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</si>
  <si>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</si>
  <si>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</si>
  <si>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</si>
  <si>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</si>
  <si>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</si>
  <si>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</si>
  <si>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</si>
  <si>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</si>
  <si>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</si>
  <si>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</si>
  <si>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</si>
  <si>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</si>
  <si>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</si>
  <si>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</si>
  <si>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</si>
  <si>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</si>
  <si>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</si>
  <si>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</si>
  <si>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</si>
  <si>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</si>
  <si>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</si>
  <si>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</si>
  <si>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</si>
  <si>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</si>
  <si>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</si>
  <si>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</si>
  <si>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</si>
  <si>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</si>
  <si>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</si>
  <si>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</si>
  <si>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</si>
  <si>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</si>
  <si>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</si>
  <si>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</si>
  <si>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</si>
  <si>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</si>
  <si>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</si>
  <si>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</si>
  <si>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</si>
  <si>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</si>
  <si>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</si>
  <si>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</si>
  <si>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</si>
  <si>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</si>
  <si>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</si>
  <si>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</si>
  <si>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</si>
  <si>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</si>
  <si>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</si>
  <si>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</si>
  <si>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</si>
  <si>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</si>
  <si>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</si>
  <si>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</si>
  <si>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</si>
  <si>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</si>
  <si>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</si>
  <si>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</si>
  <si>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</si>
  <si>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</si>
  <si>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</si>
  <si>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</si>
  <si>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</si>
  <si>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</si>
  <si>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</si>
  <si>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</si>
  <si>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</si>
  <si>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</si>
  <si>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</si>
  <si>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</si>
  <si>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</si>
  <si>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</si>
  <si>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</si>
  <si>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</si>
  <si>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</si>
  <si>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</si>
  <si>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</si>
  <si>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</si>
  <si>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</si>
  <si>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</si>
  <si>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</si>
  <si>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</si>
  <si>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</si>
  <si>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</si>
  <si>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</si>
  <si>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</si>
  <si>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</si>
  <si>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</si>
  <si>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</si>
  <si>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</si>
  <si>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</si>
  <si>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</si>
  <si>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</si>
  <si>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</si>
  <si>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</si>
  <si>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</si>
  <si>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</si>
  <si>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</si>
  <si>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</si>
  <si>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</si>
  <si>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</si>
  <si>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</si>
  <si>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</si>
  <si>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</si>
  <si>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</si>
  <si>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</si>
  <si>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</si>
  <si>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</si>
  <si>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</si>
  <si>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</si>
  <si>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</si>
  <si>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</si>
  <si>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</si>
  <si>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</si>
  <si>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</si>
  <si>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</si>
  <si>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</si>
  <si>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</si>
  <si>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</si>
  <si>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</si>
  <si>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</si>
  <si>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</si>
  <si>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</si>
  <si>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</si>
  <si>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</si>
  <si>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</si>
  <si>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</si>
  <si>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</si>
  <si>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</si>
  <si>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</si>
  <si>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</si>
  <si>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</si>
  <si>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</si>
  <si>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</si>
  <si>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</si>
  <si>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</si>
  <si>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</si>
  <si>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</si>
  <si>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</si>
  <si>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</si>
  <si>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</si>
  <si>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</si>
  <si>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</si>
  <si>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</si>
  <si>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</si>
  <si>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</si>
  <si>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</si>
  <si>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</si>
  <si>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</si>
  <si>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</si>
  <si>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</si>
  <si>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</si>
  <si>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</si>
  <si>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</si>
  <si>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</si>
  <si>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</si>
  <si>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</si>
  <si>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</si>
  <si>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</si>
  <si>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</si>
  <si>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</si>
  <si>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</si>
  <si>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</si>
  <si>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</si>
  <si>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</si>
  <si>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</si>
  <si>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</si>
  <si>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</si>
  <si>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</si>
  <si>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</si>
  <si>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</si>
  <si>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</si>
  <si>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</si>
  <si>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</si>
  <si>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</si>
  <si>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</si>
  <si>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</si>
  <si>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</si>
  <si>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</si>
  <si>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</si>
  <si>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</si>
  <si>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</si>
  <si>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</si>
  <si>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</si>
  <si>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</si>
  <si>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</si>
  <si>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</si>
  <si>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</si>
  <si>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</si>
  <si>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</si>
  <si>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</si>
  <si>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</si>
  <si>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</si>
  <si>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</si>
  <si>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</si>
  <si>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</si>
  <si>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</si>
  <si>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</si>
  <si>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</si>
  <si>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</si>
  <si>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</si>
  <si>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</si>
  <si>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</si>
  <si>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</si>
  <si>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</si>
  <si>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</si>
  <si>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</si>
  <si>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</si>
  <si>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</si>
  <si>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</si>
  <si>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</si>
  <si>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</si>
  <si>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</si>
  <si>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</si>
  <si>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</si>
  <si>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</si>
  <si>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</si>
  <si>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</si>
  <si>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</si>
  <si>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</si>
  <si>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</si>
  <si>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</si>
  <si>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</si>
  <si>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</si>
  <si>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</si>
  <si>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</si>
  <si>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</si>
  <si>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</si>
  <si>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</si>
  <si>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</si>
  <si>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</si>
  <si>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</si>
  <si>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</si>
  <si>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</si>
  <si>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</si>
  <si>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</si>
  <si>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</si>
  <si>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</si>
  <si>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</si>
  <si>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</si>
  <si>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</si>
  <si>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</si>
  <si>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</si>
  <si>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</si>
  <si>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</si>
  <si>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</si>
  <si>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</si>
  <si>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</si>
  <si>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</si>
  <si>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</si>
  <si>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</si>
  <si>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</si>
  <si>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</si>
  <si>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</si>
  <si>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</si>
  <si>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</si>
  <si>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</si>
  <si>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</si>
  <si>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</si>
  <si>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</si>
  <si>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</si>
  <si>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</si>
  <si>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</si>
  <si>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</si>
  <si>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</si>
  <si>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</si>
  <si>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</si>
  <si>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</si>
  <si>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</si>
  <si>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</si>
  <si>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</si>
  <si>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</si>
  <si>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</si>
  <si>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</si>
  <si>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</si>
  <si>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</si>
  <si>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</si>
  <si>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</si>
  <si>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</si>
  <si>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</si>
  <si>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</si>
  <si>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</si>
  <si>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</si>
  <si>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</si>
  <si>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</si>
  <si>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</si>
  <si>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</si>
  <si>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</si>
  <si>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</si>
  <si>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</si>
  <si>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</si>
  <si>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</si>
  <si>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</si>
  <si>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</si>
  <si>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</si>
  <si>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</si>
  <si>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</si>
  <si>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</si>
  <si>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</si>
  <si>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</si>
  <si>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</si>
  <si>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</si>
  <si>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</si>
  <si>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</si>
  <si>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</si>
  <si>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</si>
  <si>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</si>
  <si>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</si>
  <si>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</si>
  <si>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</si>
  <si>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</si>
  <si>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</si>
  <si>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</si>
  <si>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</si>
  <si>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</si>
  <si>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</si>
  <si>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</si>
  <si>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</si>
  <si>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</si>
  <si>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</si>
  <si>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</si>
  <si>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</si>
  <si>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</si>
  <si>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</si>
  <si>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</si>
  <si>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</si>
  <si>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</si>
  <si>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</si>
  <si>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</si>
  <si>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</si>
  <si>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</si>
  <si>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</si>
  <si>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</si>
  <si>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</si>
  <si>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</si>
  <si>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</si>
  <si>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</si>
  <si>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</si>
  <si>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</si>
  <si>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</si>
  <si>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</si>
  <si>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</si>
  <si>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</si>
  <si>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</si>
  <si>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</si>
  <si>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</si>
  <si>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</si>
  <si>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</si>
  <si>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</si>
  <si>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</si>
  <si>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</si>
  <si>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</si>
  <si>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</si>
  <si>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</si>
  <si>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</si>
  <si>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</si>
  <si>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</si>
  <si>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</si>
  <si>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</si>
  <si>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</si>
  <si>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</si>
  <si>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</si>
  <si>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</si>
  <si>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</si>
  <si>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</si>
  <si>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</si>
  <si>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</si>
  <si>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</si>
  <si>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</si>
  <si>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</si>
  <si>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</si>
  <si>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</si>
  <si>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</si>
  <si>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</si>
  <si>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</si>
  <si>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</si>
  <si>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</si>
  <si>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</si>
  <si>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</si>
  <si>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</si>
  <si>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</si>
  <si>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</si>
  <si>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</si>
  <si>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</si>
  <si>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</si>
  <si>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</si>
  <si>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</si>
  <si>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</si>
  <si>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</si>
  <si>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</si>
  <si>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</si>
  <si>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</si>
  <si>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</si>
  <si>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</si>
  <si>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</si>
  <si>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</si>
  <si>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</si>
  <si>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</si>
  <si>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</si>
  <si>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</si>
  <si>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</si>
  <si>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</si>
  <si>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</si>
  <si>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</si>
  <si>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</si>
  <si>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</si>
  <si>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</si>
  <si>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</si>
  <si>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</si>
  <si>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</si>
  <si>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</si>
  <si>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</si>
  <si>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</si>
  <si>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</si>
  <si>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</si>
  <si>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</si>
  <si>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</si>
  <si>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</si>
  <si>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</si>
  <si>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</si>
  <si>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</si>
  <si>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</si>
  <si>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</si>
  <si>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</si>
  <si>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</si>
  <si>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</si>
  <si>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</si>
  <si>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</si>
  <si>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</si>
  <si>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</si>
  <si>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</si>
  <si>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</si>
  <si>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</si>
  <si>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</si>
  <si>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</si>
  <si>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</si>
  <si>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</si>
  <si>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</si>
  <si>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</si>
  <si>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</si>
  <si>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</si>
  <si>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</si>
  <si>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</si>
  <si>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</si>
  <si>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</si>
  <si>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</si>
  <si>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</si>
  <si>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</si>
  <si>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</si>
  <si>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</si>
  <si>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</si>
  <si>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</si>
  <si>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</si>
  <si>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</si>
  <si>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</si>
  <si>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</si>
  <si>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</si>
  <si>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</si>
  <si>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</si>
  <si>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</si>
  <si>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</si>
  <si>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</si>
  <si>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</si>
  <si>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</si>
  <si>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</si>
  <si>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</si>
  <si>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</si>
  <si>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</si>
  <si>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</si>
  <si>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</si>
  <si>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</si>
  <si>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</si>
  <si>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</si>
  <si>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</si>
  <si>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</si>
  <si>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</si>
  <si>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</si>
  <si>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</si>
  <si>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</si>
  <si>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</si>
  <si>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</si>
  <si>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</si>
  <si>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</si>
  <si>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</si>
  <si>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</si>
  <si>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</si>
  <si>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</si>
  <si>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</si>
  <si>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</si>
  <si>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</si>
  <si>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</si>
  <si>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</si>
  <si>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</si>
  <si>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</si>
  <si>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</si>
  <si>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</si>
  <si>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</si>
  <si>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</si>
  <si>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</si>
  <si>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</si>
  <si>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</si>
  <si>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</si>
  <si>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</si>
  <si>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</si>
  <si>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</si>
  <si>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</si>
  <si>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</si>
  <si>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</si>
  <si>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</si>
  <si>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</si>
  <si>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</si>
  <si>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</si>
  <si>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</si>
  <si>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</si>
  <si>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</si>
  <si>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</si>
  <si>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</si>
  <si>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</si>
  <si>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</si>
  <si>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</si>
  <si>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</si>
  <si>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</si>
  <si>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</si>
  <si>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</si>
  <si>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</si>
  <si>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</si>
  <si>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</si>
  <si>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</si>
  <si>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</si>
  <si>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</si>
  <si>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</si>
  <si>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</si>
  <si>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</si>
  <si>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</si>
  <si>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</si>
  <si>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</si>
  <si>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</si>
  <si>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</si>
  <si>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</si>
  <si>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</si>
  <si>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</si>
  <si>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</si>
  <si>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</si>
  <si>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</si>
  <si>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</si>
  <si>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</si>
  <si>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</si>
  <si>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</si>
  <si>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</si>
  <si>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</si>
  <si>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</si>
  <si>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</si>
  <si>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</si>
  <si>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</si>
  <si>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</si>
  <si>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</si>
  <si>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</si>
  <si>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</si>
  <si>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</si>
  <si>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</si>
  <si>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</si>
  <si>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</si>
  <si>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</si>
  <si>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</si>
  <si>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</si>
  <si>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</si>
  <si>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</si>
  <si>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</si>
  <si>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</si>
  <si>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</si>
  <si>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</si>
  <si>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</si>
  <si>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</si>
  <si>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</si>
  <si>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</si>
  <si>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</si>
  <si>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</si>
  <si>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</si>
  <si>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</si>
  <si>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</si>
  <si>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</si>
  <si>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</si>
  <si>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</si>
  <si>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</si>
  <si>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</si>
  <si>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</si>
  <si>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</si>
  <si>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</si>
  <si>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</si>
  <si>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</si>
  <si>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</si>
  <si>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</si>
  <si>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</si>
  <si>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</si>
  <si>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</si>
  <si>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</si>
  <si>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</si>
  <si>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</si>
  <si>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</si>
  <si>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</si>
  <si>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</si>
  <si>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</si>
  <si>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</si>
  <si>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</si>
  <si>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</si>
  <si>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</si>
  <si>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</si>
  <si>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</si>
  <si>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</si>
  <si>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</si>
  <si>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</si>
  <si>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</si>
  <si>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</si>
  <si>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</si>
  <si>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</si>
  <si>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</si>
  <si>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</si>
  <si>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</si>
  <si>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</si>
  <si>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</si>
  <si>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</si>
  <si>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</si>
  <si>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</si>
  <si>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</si>
  <si>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</si>
  <si>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</si>
  <si>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</si>
  <si>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</si>
  <si>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</si>
  <si>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</si>
  <si>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</si>
  <si>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</si>
  <si>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</si>
  <si>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</si>
  <si>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</si>
  <si>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</si>
  <si>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</si>
  <si>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</si>
  <si>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</si>
  <si>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</si>
  <si>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</si>
  <si>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</si>
  <si>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</si>
  <si>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</si>
  <si>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</si>
  <si>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</si>
  <si>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</si>
  <si>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</si>
  <si>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</si>
  <si>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</si>
  <si>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</si>
  <si>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</si>
  <si>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</si>
  <si>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</si>
  <si>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</si>
  <si>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</si>
  <si>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</si>
  <si>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</si>
  <si>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</si>
  <si>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</si>
  <si>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</si>
  <si>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</si>
  <si>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</si>
  <si>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</si>
  <si>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</si>
  <si>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</si>
  <si>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</si>
  <si>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</si>
  <si>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</si>
  <si>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</si>
  <si>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</si>
  <si>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</si>
  <si>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</si>
  <si>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</si>
  <si>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</si>
  <si>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</si>
  <si>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</si>
  <si>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</si>
  <si>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</si>
  <si>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</si>
  <si>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</si>
  <si>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</si>
  <si>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</si>
  <si>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</si>
  <si>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</si>
  <si>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</si>
  <si>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</si>
  <si>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</si>
  <si>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</si>
  <si>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</si>
  <si>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</si>
  <si>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</si>
  <si>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</si>
  <si>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</si>
  <si>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</si>
  <si>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</si>
  <si>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</si>
  <si>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</si>
  <si>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</si>
  <si>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</si>
  <si>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</si>
  <si>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</si>
  <si>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</si>
  <si>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</si>
  <si>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</si>
  <si>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</si>
  <si>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</si>
  <si>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</si>
  <si>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</si>
  <si>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</si>
  <si>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</si>
  <si>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</si>
  <si>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</si>
  <si>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</si>
  <si>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</si>
  <si>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</si>
  <si>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</si>
  <si>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</si>
  <si>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</si>
  <si>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</si>
  <si>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</si>
  <si>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</si>
  <si>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</si>
  <si>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</si>
  <si>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</si>
  <si>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</si>
  <si>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</si>
  <si>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</si>
  <si>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</si>
  <si>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</si>
  <si>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</si>
  <si>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</si>
  <si>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</si>
  <si>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</si>
  <si>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</si>
  <si>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</si>
  <si>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</si>
  <si>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</si>
  <si>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</si>
  <si>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</si>
  <si>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</si>
  <si>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</si>
  <si>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</si>
  <si>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</si>
  <si>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</si>
  <si>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</si>
  <si>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</si>
  <si>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</si>
  <si>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</si>
  <si>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</si>
  <si>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</si>
  <si>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</si>
  <si>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</si>
  <si>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</si>
  <si>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</si>
  <si>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</si>
  <si>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</si>
  <si>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</si>
  <si>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</si>
  <si>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</si>
  <si>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</si>
  <si>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</si>
  <si>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</si>
  <si>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</si>
  <si>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</si>
  <si>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</si>
  <si>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</si>
  <si>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</si>
  <si>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</si>
  <si>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</si>
  <si>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</si>
  <si>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</si>
  <si>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</si>
  <si>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</si>
  <si>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</si>
  <si>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</si>
  <si>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</si>
  <si>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</si>
  <si>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</si>
  <si>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</si>
  <si>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</si>
  <si>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</si>
  <si>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</si>
  <si>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</si>
  <si>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</si>
  <si>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</si>
  <si>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</si>
  <si>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</si>
  <si>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</si>
  <si>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</si>
  <si>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</si>
  <si>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</si>
  <si>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</si>
  <si>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</si>
  <si>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</si>
  <si>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</si>
  <si>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</si>
  <si>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</si>
  <si>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</si>
  <si>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</si>
  <si>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</si>
  <si>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</si>
  <si>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</si>
  <si>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</si>
  <si>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</si>
  <si>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</si>
  <si>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</si>
  <si>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</si>
  <si>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</si>
  <si>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</si>
  <si>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</si>
  <si>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</si>
  <si>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</si>
  <si>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</si>
  <si>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</si>
  <si>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</si>
  <si>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</si>
  <si>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</si>
  <si>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</si>
  <si>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</si>
  <si>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</si>
  <si>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</si>
  <si>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</si>
  <si>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</si>
  <si>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</si>
  <si>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</si>
  <si>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</si>
  <si>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</si>
  <si>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</si>
  <si>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</si>
  <si>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</si>
  <si>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</si>
  <si>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</si>
  <si>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</si>
  <si>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</si>
  <si>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</si>
  <si>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</si>
  <si>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</si>
  <si>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</si>
  <si>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</si>
  <si>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</si>
  <si>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</si>
  <si>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</si>
  <si>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</si>
  <si>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</si>
  <si>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</si>
  <si>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</si>
  <si>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</si>
  <si>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</si>
  <si>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</si>
  <si>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</si>
  <si>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</si>
  <si>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</si>
  <si>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</si>
  <si>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</si>
  <si>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</si>
  <si>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</si>
  <si>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</si>
  <si>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</si>
  <si>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</si>
  <si>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</si>
  <si>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</si>
  <si>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</si>
  <si>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</si>
  <si>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</si>
  <si>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</si>
  <si>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</si>
  <si>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</si>
  <si>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</si>
  <si>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</si>
  <si>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</si>
  <si>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</si>
  <si>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</si>
  <si>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</si>
  <si>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</si>
  <si>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</si>
  <si>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</si>
  <si>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</si>
  <si>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</si>
  <si>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</si>
  <si>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</si>
  <si>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</si>
  <si>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</si>
  <si>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</si>
  <si>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</si>
  <si>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</si>
  <si>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</si>
  <si>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</si>
  <si>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</si>
  <si>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</si>
  <si>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</si>
  <si>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</si>
  <si>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</si>
  <si>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</si>
  <si>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</si>
  <si>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</si>
  <si>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</si>
  <si>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</si>
  <si>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</si>
  <si>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</si>
  <si>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</si>
  <si>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</si>
  <si>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</si>
  <si>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</si>
  <si>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</si>
  <si>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</si>
  <si>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</si>
  <si>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</si>
  <si>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</si>
  <si>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</si>
  <si>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</si>
  <si>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</si>
  <si>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</si>
  <si>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</si>
  <si>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</si>
  <si>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</si>
  <si>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</si>
  <si>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</si>
  <si>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</si>
  <si>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</si>
  <si>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</si>
  <si>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</si>
  <si>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</si>
  <si>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</si>
  <si>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</si>
  <si>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</si>
  <si>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</si>
  <si>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</si>
  <si>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</si>
  <si>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</si>
  <si>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</si>
  <si>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</si>
  <si>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</si>
  <si>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</si>
  <si>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</si>
  <si>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</si>
  <si>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</si>
  <si>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</si>
  <si>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</si>
  <si>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</si>
  <si>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</si>
  <si>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</si>
  <si>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</si>
  <si>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</si>
  <si>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</si>
  <si>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</si>
  <si>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</si>
  <si>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</si>
  <si>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</si>
  <si>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</si>
  <si>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</si>
  <si>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</si>
  <si>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</si>
  <si>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</si>
  <si>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</si>
  <si>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</si>
  <si>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</si>
  <si>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</si>
  <si>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</si>
  <si>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</si>
  <si>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</si>
  <si>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</si>
  <si>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</si>
  <si>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</si>
  <si>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</si>
  <si>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</si>
  <si>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</si>
  <si>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</si>
  <si>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</si>
  <si>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</si>
  <si>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</si>
  <si>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</si>
  <si>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</si>
  <si>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</si>
  <si>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</si>
  <si>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</si>
  <si>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</si>
  <si>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</si>
  <si>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</si>
  <si>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</si>
  <si>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</si>
  <si>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</si>
  <si>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</si>
  <si>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</si>
  <si>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</si>
  <si>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</si>
  <si>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</si>
  <si>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</si>
  <si>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</si>
  <si>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</si>
  <si>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</si>
  <si>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</si>
  <si>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</si>
  <si>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</si>
  <si>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</si>
  <si>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</si>
  <si>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</si>
  <si>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</si>
  <si>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</si>
  <si>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</si>
  <si>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</si>
  <si>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</si>
  <si>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</si>
  <si>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</si>
  <si>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</si>
  <si>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</si>
  <si>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</si>
  <si>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</si>
  <si>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</si>
  <si>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</si>
  <si>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</si>
  <si>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</si>
  <si>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</si>
  <si>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</si>
  <si>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</si>
  <si>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</si>
  <si>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</si>
  <si>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</si>
  <si>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</si>
  <si>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</si>
  <si>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</si>
  <si>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</si>
  <si>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</si>
  <si>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</si>
  <si>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</si>
  <si>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</si>
  <si>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</si>
  <si>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</si>
  <si>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</si>
  <si>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</si>
  <si>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</si>
  <si>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</si>
  <si>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</si>
  <si>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</si>
  <si>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</si>
  <si>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</si>
  <si>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</si>
  <si>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</si>
  <si>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</si>
  <si>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</si>
  <si>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</si>
  <si>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</si>
  <si>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</si>
  <si>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</si>
  <si>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</si>
  <si>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</si>
  <si>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</si>
  <si>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</si>
  <si>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</si>
  <si>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</si>
  <si>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</si>
  <si>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</si>
  <si>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</si>
  <si>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</si>
  <si>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</si>
  <si>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</si>
  <si>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</si>
  <si>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</si>
  <si>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</si>
  <si>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</si>
  <si>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</si>
  <si>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</si>
  <si>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</si>
  <si>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</si>
  <si>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</si>
  <si>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</si>
  <si>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</si>
  <si>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</si>
  <si>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</si>
  <si>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</si>
  <si>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</si>
  <si>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</si>
  <si>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</si>
  <si>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</si>
  <si>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</si>
  <si>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</si>
  <si>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</si>
  <si>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</si>
  <si>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</si>
  <si>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</si>
  <si>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</si>
  <si>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</si>
  <si>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</si>
  <si>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</si>
  <si>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</si>
  <si>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</si>
  <si>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</si>
  <si>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</si>
  <si>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</si>
  <si>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</si>
  <si>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</si>
  <si>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</si>
  <si>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</si>
  <si>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</si>
  <si>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</si>
  <si>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</si>
  <si>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</si>
  <si>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</si>
  <si>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</si>
  <si>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</si>
  <si>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</si>
  <si>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</si>
  <si>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</si>
  <si>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</si>
  <si>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</si>
  <si>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</si>
  <si>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</si>
  <si>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</si>
  <si>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</si>
  <si>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</si>
  <si>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</si>
  <si>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</si>
  <si>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</si>
  <si>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</si>
  <si>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</si>
  <si>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</si>
  <si>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</si>
  <si>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</si>
  <si>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</si>
  <si>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</si>
  <si>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</si>
  <si>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</si>
  <si>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</si>
  <si>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</si>
  <si>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</si>
  <si>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</si>
  <si>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</si>
  <si>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</si>
  <si>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</si>
  <si>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</si>
  <si>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</si>
  <si>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</si>
  <si>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</si>
  <si>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</si>
  <si>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</si>
  <si>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</si>
  <si>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</si>
  <si>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</si>
  <si>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</si>
  <si>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</si>
  <si>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</si>
  <si>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</si>
  <si>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</si>
  <si>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</si>
  <si>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</si>
  <si>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</si>
  <si>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</si>
  <si>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</si>
  <si>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</si>
  <si>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</si>
  <si>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</si>
  <si>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</si>
  <si>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</si>
  <si>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</si>
  <si>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</si>
  <si>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</si>
  <si>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</si>
  <si>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</si>
  <si>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</si>
  <si>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</si>
  <si>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</si>
  <si>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</si>
  <si>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</si>
  <si>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</si>
  <si>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</si>
  <si>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</si>
  <si>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</si>
  <si>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</si>
  <si>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</si>
  <si>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</si>
  <si>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</si>
  <si>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</si>
  <si>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</si>
  <si>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</si>
  <si>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</si>
  <si>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</si>
  <si>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</si>
  <si>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</si>
  <si>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</si>
  <si>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</si>
  <si>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</si>
  <si>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</si>
  <si>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</si>
  <si>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</si>
  <si>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</si>
  <si>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</si>
  <si>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</si>
  <si>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</si>
  <si>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</si>
  <si>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</si>
  <si>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</si>
  <si>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</si>
  <si>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</si>
  <si>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</si>
  <si>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</si>
  <si>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</si>
  <si>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</si>
  <si>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</si>
  <si>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</si>
  <si>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</si>
  <si>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</si>
  <si>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</si>
  <si>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</si>
  <si>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</si>
  <si>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</si>
  <si>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</si>
  <si>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</si>
  <si>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</si>
  <si>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</si>
  <si>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</si>
  <si>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</si>
  <si>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</si>
  <si>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</si>
  <si>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</si>
  <si>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</si>
  <si>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</si>
  <si>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</si>
  <si>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</si>
  <si>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</si>
  <si>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</si>
  <si>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</si>
  <si>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</si>
  <si>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</si>
  <si>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</si>
  <si>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</si>
  <si>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</si>
  <si>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</si>
  <si>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</si>
  <si>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</si>
  <si>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</si>
  <si>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</si>
  <si>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</si>
  <si>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</si>
  <si>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</si>
  <si>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</si>
  <si>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</si>
  <si>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</si>
  <si>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</si>
  <si>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</si>
  <si>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</si>
  <si>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</si>
  <si>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</si>
  <si>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</si>
  <si>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</si>
  <si>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</si>
  <si>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</si>
  <si>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</si>
  <si>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</si>
  <si>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</si>
  <si>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</si>
  <si>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</si>
  <si>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</si>
  <si>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</si>
  <si>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</si>
  <si>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</si>
  <si>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</si>
  <si>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</si>
  <si>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</si>
  <si>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</si>
  <si>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</si>
  <si>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</si>
  <si>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</si>
  <si>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</si>
  <si>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</si>
  <si>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</si>
  <si>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</si>
  <si>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</si>
  <si>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</si>
  <si>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</si>
  <si>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</si>
  <si>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</si>
  <si>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</si>
  <si>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</si>
  <si>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</si>
  <si>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</si>
  <si>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</si>
  <si>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</si>
  <si>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</si>
  <si>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</si>
  <si>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</si>
  <si>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</si>
  <si>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</si>
  <si>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</si>
  <si>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</si>
  <si>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</si>
  <si>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</si>
  <si>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</si>
  <si>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</si>
  <si>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</si>
  <si>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</si>
  <si>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</si>
  <si>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</si>
  <si>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</si>
  <si>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</si>
  <si>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</si>
  <si>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</si>
  <si>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</si>
  <si>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</si>
  <si>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</si>
  <si>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</si>
  <si>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</si>
  <si>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</si>
  <si>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</si>
  <si>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</si>
  <si>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</si>
  <si>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</si>
  <si>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</si>
  <si>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</si>
  <si>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</si>
  <si>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</si>
  <si>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</si>
  <si>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</si>
  <si>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</si>
  <si>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</si>
  <si>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</si>
  <si>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</si>
  <si>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</si>
  <si>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</si>
  <si>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</si>
  <si>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</si>
  <si>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</si>
  <si>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</si>
  <si>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</si>
  <si>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</si>
  <si>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</si>
  <si>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</si>
  <si>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</si>
  <si>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</si>
  <si>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</si>
  <si>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</si>
  <si>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</si>
  <si>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</si>
  <si>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</si>
  <si>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</si>
  <si>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</si>
  <si>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</si>
  <si>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</si>
  <si>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</si>
  <si>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</si>
  <si>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</si>
  <si>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</si>
  <si>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</si>
  <si>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</si>
  <si>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</si>
  <si>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</si>
  <si>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</si>
  <si>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</si>
  <si>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</si>
  <si>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</si>
  <si>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</si>
  <si>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</si>
  <si>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</si>
  <si>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</si>
  <si>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</si>
  <si>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</si>
  <si>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</si>
  <si>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</si>
  <si>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</si>
  <si>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</si>
  <si>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</si>
  <si>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</si>
  <si>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</si>
  <si>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</si>
  <si>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</si>
  <si>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</si>
  <si>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</si>
  <si>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</si>
  <si>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</si>
  <si>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</si>
  <si>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</si>
  <si>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</si>
  <si>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</si>
  <si>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</si>
  <si>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</si>
  <si>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</si>
  <si>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</si>
  <si>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</si>
  <si>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</si>
  <si>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</si>
  <si>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</si>
  <si>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</si>
  <si>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</si>
  <si>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</si>
  <si>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</si>
  <si>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</si>
  <si>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</si>
  <si>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</si>
  <si>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</si>
  <si>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</si>
  <si>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</si>
  <si>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</si>
  <si>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</si>
  <si>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</si>
  <si>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</si>
  <si>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</si>
  <si>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</si>
  <si>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</si>
  <si>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</si>
  <si>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</si>
  <si>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</si>
  <si>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</si>
  <si>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</si>
  <si>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</si>
  <si>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</si>
  <si>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</si>
  <si>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</si>
  <si>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</si>
  <si>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</si>
  <si>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</si>
  <si>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</si>
  <si>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</si>
  <si>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</si>
  <si>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</si>
  <si>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</si>
  <si>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</si>
  <si>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</si>
  <si>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</si>
  <si>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</si>
  <si>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</si>
  <si>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</si>
  <si>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</si>
  <si>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</si>
  <si>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</si>
  <si>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</si>
  <si>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</si>
  <si>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</si>
  <si>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</si>
  <si>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</si>
  <si>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</si>
  <si>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</si>
  <si>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</si>
  <si>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</si>
  <si>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</si>
  <si>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</si>
  <si>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</si>
  <si>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</si>
  <si>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</si>
  <si>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</si>
  <si>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</si>
  <si>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</si>
  <si>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</si>
  <si>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</si>
  <si>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</si>
  <si>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</si>
  <si>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</si>
  <si>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</si>
  <si>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</si>
  <si>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</si>
  <si>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</si>
  <si>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</si>
  <si>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</si>
  <si>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</si>
  <si>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</si>
  <si>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</si>
  <si>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</si>
  <si>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</si>
  <si>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</si>
  <si>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</si>
  <si>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</si>
  <si>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</si>
  <si>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</si>
  <si>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</si>
  <si>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</si>
  <si>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</si>
  <si>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</si>
  <si>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</si>
  <si>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</si>
  <si>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</si>
  <si>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</si>
  <si>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</si>
  <si>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</si>
  <si>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</si>
  <si>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</si>
  <si>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</si>
  <si>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</si>
  <si>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</si>
  <si>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</si>
  <si>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</si>
  <si>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</si>
  <si>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</si>
  <si>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</si>
  <si>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</si>
  <si>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</si>
  <si>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</si>
  <si>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</si>
  <si>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</si>
  <si>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</si>
  <si>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</si>
  <si>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</si>
  <si>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</si>
  <si>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</si>
  <si>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</si>
  <si>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</si>
  <si>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</si>
  <si>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</si>
  <si>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</si>
  <si>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</si>
  <si>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</si>
  <si>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</si>
  <si>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</si>
  <si>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</si>
  <si>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</si>
  <si>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</si>
  <si>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</si>
  <si>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</si>
  <si>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</si>
  <si>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</si>
  <si>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</si>
  <si>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</si>
  <si>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</si>
  <si>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</si>
  <si>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</si>
  <si>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</si>
  <si>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</si>
  <si>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</si>
  <si>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</si>
  <si>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</si>
  <si>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</si>
  <si>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</si>
  <si>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</si>
  <si>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</si>
  <si>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</si>
  <si>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</si>
  <si>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</si>
  <si>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</si>
  <si>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</si>
  <si>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</si>
  <si>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</si>
  <si>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</si>
  <si>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</si>
  <si>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</si>
  <si>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</si>
  <si>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</si>
  <si>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</si>
  <si>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</si>
  <si>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</si>
  <si>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</si>
  <si>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</si>
  <si>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</si>
  <si>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</si>
  <si>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</si>
  <si>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</si>
  <si>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</si>
  <si>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</si>
  <si>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</si>
  <si>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</si>
  <si>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</si>
  <si>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</si>
  <si>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</si>
  <si>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</si>
  <si>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</si>
  <si>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</si>
  <si>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</si>
  <si>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</si>
  <si>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</si>
  <si>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</si>
  <si>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</si>
  <si>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</si>
  <si>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</si>
  <si>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</si>
  <si>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</si>
  <si>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</si>
  <si>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</si>
  <si>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</si>
  <si>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</si>
  <si>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</si>
  <si>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</si>
  <si>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</si>
  <si>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</si>
  <si>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</si>
  <si>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</si>
  <si>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</si>
  <si>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</si>
  <si>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</si>
  <si>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</si>
  <si>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</si>
  <si>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</si>
  <si>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</si>
  <si>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</si>
  <si>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</si>
  <si>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</si>
  <si>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</si>
  <si>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</si>
  <si>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</si>
  <si>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</si>
  <si>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</si>
  <si>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</si>
  <si>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</si>
  <si>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</si>
  <si>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</si>
  <si>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</si>
  <si>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</si>
  <si>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</si>
  <si>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</si>
  <si>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</si>
  <si>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</si>
  <si>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</si>
  <si>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</si>
  <si>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</si>
  <si>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</si>
  <si>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</si>
  <si>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</si>
  <si>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</si>
  <si>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</si>
  <si>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</si>
  <si>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</si>
  <si>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</si>
  <si>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</si>
  <si>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</si>
  <si>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</si>
  <si>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</si>
  <si>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</si>
  <si>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</si>
  <si>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</si>
  <si>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</si>
  <si>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</si>
  <si>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</si>
  <si>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</si>
  <si>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</si>
  <si>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</si>
  <si>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</si>
  <si>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</si>
  <si>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</si>
  <si>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</si>
  <si>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</si>
  <si>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</si>
  <si>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</si>
  <si>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</si>
  <si>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</si>
  <si>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</si>
  <si>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</si>
  <si>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</si>
  <si>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</si>
  <si>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</si>
  <si>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</si>
  <si>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</si>
  <si>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</si>
  <si>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</si>
  <si>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</si>
  <si>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</si>
  <si>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</si>
  <si>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</si>
  <si>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</si>
  <si>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</si>
  <si>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</si>
  <si>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</si>
  <si>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</si>
  <si>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</si>
  <si>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</si>
  <si>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</si>
  <si>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</si>
  <si>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</si>
  <si>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</si>
  <si>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</si>
  <si>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</si>
  <si>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</si>
  <si>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</si>
  <si>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</si>
  <si>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</si>
  <si>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</si>
  <si>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</si>
  <si>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</si>
  <si>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</si>
  <si>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</si>
  <si>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</si>
  <si>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</si>
  <si>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</si>
  <si>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</si>
  <si>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</si>
  <si>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</si>
  <si>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</si>
  <si>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</si>
  <si>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</si>
  <si>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</si>
  <si>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</si>
  <si>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</si>
  <si>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</si>
  <si>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</si>
  <si>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</si>
  <si>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</si>
  <si>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</si>
  <si>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</si>
  <si>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</si>
  <si>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</si>
  <si>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</si>
  <si>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</si>
  <si>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</si>
  <si>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</si>
  <si>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</si>
  <si>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</si>
  <si>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</si>
  <si>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</si>
  <si>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</si>
  <si>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</si>
  <si>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</si>
  <si>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</si>
  <si>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</si>
  <si>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</si>
  <si>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</si>
  <si>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</si>
  <si>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</si>
  <si>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</si>
  <si>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</si>
  <si>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</si>
  <si>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</si>
  <si>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</si>
  <si>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</si>
  <si>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</si>
  <si>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</si>
  <si>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</si>
  <si>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</si>
  <si>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</si>
  <si>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</si>
  <si>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</si>
  <si>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</si>
  <si>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</si>
  <si>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</si>
  <si>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</si>
  <si>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</si>
  <si>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</si>
  <si>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</si>
  <si>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</si>
  <si>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</si>
  <si>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</si>
  <si>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</si>
  <si>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</si>
  <si>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</si>
  <si>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</si>
  <si>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</si>
  <si>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</si>
  <si>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</si>
  <si>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</si>
  <si>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</si>
  <si>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</si>
  <si>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</si>
  <si>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</si>
  <si>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</si>
  <si>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</si>
  <si>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</si>
  <si>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</si>
  <si>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</si>
  <si>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</si>
  <si>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</si>
  <si>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</si>
  <si>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</si>
  <si>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</si>
  <si>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</si>
  <si>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</si>
  <si>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</si>
  <si>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</si>
  <si>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</si>
  <si>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</si>
  <si>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</si>
  <si>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</si>
  <si>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</si>
  <si>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</si>
  <si>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</si>
  <si>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</si>
  <si>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</si>
  <si>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</si>
  <si>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</si>
  <si>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</si>
  <si>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</si>
  <si>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</si>
  <si>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</si>
  <si>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</si>
  <si>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</si>
  <si>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</si>
  <si>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</si>
  <si>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</si>
  <si>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</si>
  <si>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</si>
  <si>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</si>
  <si>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</si>
  <si>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</si>
  <si>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</si>
  <si>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</si>
  <si>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</si>
  <si>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</si>
  <si>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</si>
  <si>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</si>
  <si>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</si>
  <si>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</si>
  <si>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</si>
  <si>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</si>
  <si>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</si>
  <si>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</si>
  <si>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</si>
  <si>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</si>
  <si>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</si>
  <si>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</si>
  <si>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</si>
  <si>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</si>
  <si>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</si>
  <si>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</si>
  <si>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</si>
  <si>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</si>
  <si>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</si>
  <si>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</si>
  <si>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</si>
  <si>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</si>
  <si>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</si>
  <si>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</si>
  <si>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</si>
  <si>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</si>
  <si>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</si>
  <si>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</si>
  <si>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</si>
  <si>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</si>
  <si>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</si>
  <si>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</si>
  <si>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</si>
  <si>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</si>
  <si>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</si>
  <si>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</si>
  <si>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</si>
  <si>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</si>
  <si>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</si>
  <si>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</si>
  <si>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</si>
  <si>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</si>
  <si>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</si>
  <si>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</si>
  <si>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</si>
  <si>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</si>
  <si>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</si>
  <si>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</si>
  <si>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</si>
  <si>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</si>
  <si>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</si>
  <si>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</si>
  <si>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</si>
  <si>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</si>
  <si>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</si>
  <si>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</si>
  <si>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</si>
  <si>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</si>
  <si>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</si>
  <si>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</si>
  <si>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</si>
  <si>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</si>
  <si>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</si>
  <si>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</si>
  <si>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</si>
  <si>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</si>
  <si>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</si>
  <si>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</si>
  <si>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</si>
  <si>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</si>
  <si>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</si>
  <si>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</si>
  <si>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</si>
  <si>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</si>
  <si>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</si>
  <si>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</si>
  <si>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</si>
  <si>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</si>
  <si>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</si>
  <si>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</si>
  <si>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</si>
  <si>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</si>
  <si>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</si>
  <si>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</si>
  <si>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</si>
  <si>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</si>
  <si>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</si>
  <si>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</si>
  <si>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</si>
  <si>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</si>
  <si>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</si>
  <si>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</si>
  <si>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</si>
  <si>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</si>
  <si>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</si>
  <si>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</si>
  <si>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</si>
  <si>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</si>
  <si>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</si>
  <si>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</si>
  <si>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</si>
  <si>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</si>
  <si>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</si>
  <si>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</si>
  <si>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</si>
  <si>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</si>
  <si>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</si>
  <si>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</si>
  <si>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</si>
  <si>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</si>
  <si>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</si>
  <si>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</si>
  <si>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</si>
  <si>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</si>
  <si>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</si>
  <si>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</si>
  <si>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</si>
  <si>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</si>
  <si>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</si>
  <si>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</si>
  <si>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</si>
  <si>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</si>
  <si>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</si>
  <si>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</si>
  <si>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</si>
  <si>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</si>
  <si>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</si>
  <si>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</si>
  <si>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</si>
  <si>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</si>
  <si>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</si>
  <si>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</si>
  <si>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</si>
  <si>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</si>
  <si>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</si>
  <si>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</si>
  <si>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</si>
  <si>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</si>
  <si>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</si>
  <si>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</si>
  <si>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</si>
  <si>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</si>
  <si>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</si>
  <si>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</si>
  <si>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</si>
  <si>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</si>
  <si>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</si>
  <si>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</si>
  <si>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</si>
  <si>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</si>
  <si>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</si>
  <si>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</si>
  <si>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</si>
  <si>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</si>
  <si>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</si>
  <si>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</si>
  <si>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</si>
  <si>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</si>
  <si>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</si>
  <si>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</si>
  <si>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</si>
  <si>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</si>
  <si>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</si>
  <si>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</si>
  <si>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</si>
  <si>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</si>
  <si>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</si>
  <si>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</si>
  <si>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</si>
  <si>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</si>
  <si>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</si>
  <si>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</si>
  <si>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</si>
  <si>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</si>
  <si>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</si>
  <si>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</si>
  <si>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</si>
  <si>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</si>
  <si>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</si>
  <si>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</si>
  <si>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</si>
  <si>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</si>
  <si>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</si>
  <si>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</si>
  <si>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</si>
  <si>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</si>
  <si>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</si>
  <si>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</si>
  <si>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</si>
  <si>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</si>
  <si>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</si>
  <si>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</si>
  <si>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</si>
  <si>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</si>
  <si>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</si>
  <si>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</si>
  <si>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</si>
  <si>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</si>
  <si>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</si>
  <si>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</si>
  <si>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</si>
  <si>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</si>
  <si>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</si>
  <si>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</si>
  <si>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</si>
  <si>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</si>
  <si>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</si>
  <si>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</si>
  <si>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</si>
  <si>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</si>
  <si>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</si>
  <si>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</si>
  <si>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</si>
  <si>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</si>
  <si>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</si>
  <si>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</si>
  <si>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</si>
  <si>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</si>
  <si>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</si>
  <si>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</si>
  <si>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</si>
  <si>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</si>
  <si>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</si>
  <si>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</si>
  <si>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</si>
  <si>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</si>
  <si>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</si>
  <si>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</si>
  <si>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</si>
  <si>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</si>
  <si>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</si>
  <si>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</si>
  <si>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</si>
  <si>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</si>
  <si>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</si>
  <si>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</si>
  <si>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</si>
  <si>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</si>
  <si>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</si>
  <si>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</si>
  <si>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</si>
  <si>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</si>
  <si>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</si>
  <si>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</si>
  <si>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</si>
  <si>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</si>
  <si>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</si>
  <si>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</si>
  <si>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</si>
  <si>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</si>
  <si>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</si>
  <si>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</si>
  <si>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</si>
  <si>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</si>
  <si>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</si>
  <si>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</si>
  <si>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</si>
  <si>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</si>
  <si>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</si>
  <si>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</si>
  <si>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</si>
  <si>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</si>
  <si>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</si>
  <si>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</si>
  <si>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</si>
  <si>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</si>
  <si>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</si>
  <si>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</si>
  <si>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</si>
  <si>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</si>
  <si>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</si>
  <si>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</si>
  <si>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</si>
  <si>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</si>
  <si>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</si>
  <si>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</si>
  <si>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</si>
  <si>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</si>
  <si>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</si>
  <si>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</si>
  <si>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</si>
  <si>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</si>
  <si>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</si>
  <si>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</si>
  <si>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</si>
  <si>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</si>
  <si>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</si>
  <si>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</si>
  <si>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</si>
  <si>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</si>
  <si>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</si>
  <si>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</si>
  <si>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</si>
  <si>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</si>
  <si>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</si>
  <si>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</si>
  <si>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</si>
  <si>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</si>
  <si>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</si>
  <si>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</si>
  <si>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</si>
  <si>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</si>
  <si>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</si>
  <si>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</si>
  <si>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</si>
  <si>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</si>
  <si>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</si>
  <si>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</si>
  <si>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</si>
  <si>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</si>
  <si>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</si>
  <si>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</si>
  <si>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</si>
  <si>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</si>
  <si>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</si>
  <si>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</si>
  <si>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</si>
  <si>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</si>
  <si>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</si>
  <si>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</si>
  <si>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</si>
  <si>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</si>
  <si>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</si>
  <si>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</si>
  <si>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</si>
  <si>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</si>
  <si>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</si>
  <si>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</si>
  <si>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</si>
  <si>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</si>
  <si>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</si>
  <si>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</si>
  <si>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</si>
  <si>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</si>
  <si>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</si>
  <si>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</si>
  <si>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</si>
  <si>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</si>
  <si>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</si>
  <si>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</si>
  <si>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</si>
  <si>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</si>
  <si>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</si>
  <si>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</si>
  <si>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</si>
  <si>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</si>
  <si>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</si>
  <si>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</si>
  <si>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</si>
  <si>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</si>
  <si>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</si>
  <si>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</si>
  <si>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</si>
  <si>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</si>
  <si>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</si>
  <si>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</si>
  <si>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</si>
  <si>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</si>
  <si>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</si>
  <si>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</si>
  <si>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</si>
  <si>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</si>
  <si>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</si>
  <si>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</si>
  <si>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</si>
  <si>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</si>
  <si>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</si>
  <si>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</si>
  <si>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</si>
  <si>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</si>
  <si>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</si>
  <si>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</si>
  <si>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</si>
  <si>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</si>
  <si>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</si>
  <si>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</si>
  <si>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</si>
  <si>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</si>
  <si>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</si>
  <si>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</si>
  <si>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</si>
  <si>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</si>
  <si>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</si>
  <si>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</si>
  <si>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</si>
  <si>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</si>
  <si>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</si>
  <si>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</si>
  <si>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</si>
  <si>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</si>
  <si>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</si>
  <si>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</si>
  <si>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</si>
  <si>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</si>
  <si>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</si>
  <si>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</si>
  <si>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</si>
  <si>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</si>
  <si>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</si>
  <si>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</si>
  <si>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</si>
  <si>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</si>
  <si>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</si>
  <si>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</si>
  <si>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</si>
  <si>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</si>
  <si>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</si>
  <si>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</si>
  <si>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</si>
  <si>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</si>
  <si>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</si>
  <si>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</si>
  <si>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</si>
  <si>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</si>
  <si>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</si>
  <si>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</si>
  <si>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</si>
  <si>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</si>
  <si>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</si>
  <si>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</si>
  <si>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</si>
  <si>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</si>
  <si>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</si>
  <si>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</si>
  <si>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</si>
  <si>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</si>
  <si>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</si>
  <si>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</si>
  <si>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</si>
  <si>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</si>
  <si>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</si>
  <si>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</si>
  <si>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</si>
  <si>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</si>
  <si>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</si>
  <si>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</si>
  <si>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</si>
  <si>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</si>
  <si>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</si>
  <si>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</si>
  <si>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</si>
  <si>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</si>
  <si>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</si>
  <si>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</si>
  <si>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</si>
  <si>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</si>
  <si>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</si>
  <si>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</si>
  <si>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</si>
  <si>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</si>
  <si>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</si>
  <si>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</si>
  <si>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</si>
  <si>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</si>
  <si>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</si>
  <si>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</si>
  <si>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</si>
  <si>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</si>
  <si>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</si>
  <si>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</si>
  <si>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</si>
  <si>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</si>
  <si>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</si>
  <si>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</si>
  <si>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</si>
  <si>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</si>
  <si>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</si>
  <si>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</si>
  <si>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</si>
  <si>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</si>
  <si>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</si>
  <si>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</si>
  <si>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</si>
  <si>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</si>
  <si>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</si>
  <si>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</si>
  <si>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</si>
  <si>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</si>
  <si>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</si>
  <si>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</si>
  <si>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</si>
  <si>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</si>
  <si>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</si>
  <si>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</si>
  <si>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</si>
  <si>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</si>
  <si>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</si>
  <si>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</si>
  <si>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</si>
  <si>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</si>
  <si>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</si>
  <si>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</si>
  <si>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</si>
  <si>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</si>
  <si>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</si>
  <si>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</si>
  <si>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</si>
  <si>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</si>
  <si>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</si>
  <si>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</si>
  <si>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</si>
  <si>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</si>
  <si>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</si>
  <si>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</si>
  <si>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</si>
  <si>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</si>
  <si>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</si>
  <si>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</si>
  <si>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</si>
  <si>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</si>
  <si>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</si>
  <si>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</si>
  <si>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</si>
  <si>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</si>
  <si>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</si>
  <si>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</si>
  <si>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</si>
  <si>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</si>
  <si>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</si>
  <si>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</si>
  <si>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</si>
  <si>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</si>
  <si>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</si>
  <si>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</si>
  <si>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</si>
  <si>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</si>
  <si>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</si>
  <si>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</si>
  <si>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</si>
  <si>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</si>
  <si>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</si>
  <si>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</si>
  <si>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</si>
  <si>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</si>
  <si>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</si>
  <si>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</si>
  <si>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</si>
  <si>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</si>
  <si>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</si>
  <si>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</si>
  <si>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</si>
  <si>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</si>
  <si>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</si>
  <si>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</si>
  <si>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</si>
  <si>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</si>
  <si>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</si>
  <si>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</si>
  <si>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</si>
  <si>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</si>
  <si>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</si>
  <si>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</si>
  <si>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</si>
  <si>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</si>
  <si>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</si>
  <si>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</si>
  <si>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</si>
  <si>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</si>
  <si>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</si>
  <si>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</si>
  <si>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</si>
  <si>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</si>
  <si>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</si>
  <si>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</si>
  <si>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</si>
  <si>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</si>
  <si>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</si>
  <si>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</si>
  <si>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</si>
  <si>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</si>
  <si>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</si>
  <si>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</si>
  <si>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</si>
  <si>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</si>
  <si>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</si>
  <si>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</si>
  <si>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</si>
  <si>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</si>
  <si>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</si>
  <si>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</si>
  <si>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</si>
  <si>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</si>
  <si>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</si>
  <si>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</si>
  <si>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</si>
  <si>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</si>
  <si>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</si>
  <si>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</si>
  <si>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</si>
  <si>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</si>
  <si>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</si>
  <si>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</si>
  <si>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</si>
  <si>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</si>
  <si>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</si>
  <si>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</si>
  <si>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</si>
  <si>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</si>
  <si>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</si>
  <si>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</si>
  <si>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</si>
  <si>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</si>
  <si>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</si>
  <si>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</si>
  <si>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</si>
  <si>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</si>
  <si>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</si>
  <si>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</si>
  <si>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</si>
  <si>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</si>
  <si>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</si>
  <si>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</si>
  <si>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</si>
  <si>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</si>
  <si>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</si>
  <si>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</si>
  <si>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</si>
  <si>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</si>
  <si>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</si>
  <si>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</si>
  <si>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</si>
  <si>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</si>
  <si>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</si>
  <si>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</si>
  <si>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</si>
  <si>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</si>
  <si>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</si>
  <si>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</si>
  <si>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</si>
  <si>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</si>
  <si>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</si>
  <si>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</si>
  <si>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</si>
  <si>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</si>
  <si>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</si>
  <si>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</si>
  <si>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</si>
  <si>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</si>
  <si>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</si>
  <si>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</si>
  <si>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</si>
  <si>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</si>
  <si>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</si>
  <si>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</si>
  <si>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</si>
  <si>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</si>
  <si>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</si>
  <si>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</si>
  <si>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</si>
  <si>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</si>
  <si>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</si>
  <si>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</si>
  <si>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</si>
  <si>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</si>
  <si>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</si>
  <si>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</si>
  <si>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</si>
  <si>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</si>
  <si>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</si>
  <si>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</si>
  <si>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</si>
  <si>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</si>
  <si>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</si>
  <si>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</si>
  <si>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</si>
  <si>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</si>
  <si>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</si>
  <si>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</si>
  <si>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</si>
  <si>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</si>
  <si>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</si>
  <si>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</si>
  <si>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</si>
  <si>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</si>
  <si>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</si>
  <si>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</si>
  <si>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</si>
  <si>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</si>
  <si>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</si>
  <si>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</si>
  <si>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</si>
  <si>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</si>
  <si>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</si>
  <si>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</si>
  <si>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</si>
  <si>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</si>
  <si>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</si>
  <si>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</si>
  <si>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</si>
  <si>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</si>
  <si>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</si>
  <si>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</si>
  <si>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</si>
  <si>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</si>
  <si>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</si>
  <si>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</si>
  <si>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</si>
  <si>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</si>
  <si>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</si>
  <si>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</si>
  <si>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</si>
  <si>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</si>
  <si>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</si>
  <si>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</si>
  <si>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</si>
  <si>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</si>
  <si>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</si>
  <si>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</si>
  <si>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</si>
  <si>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</si>
  <si>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</si>
  <si>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</si>
  <si>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</si>
  <si>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</si>
  <si>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</si>
  <si>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</si>
  <si>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</si>
  <si>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</si>
  <si>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</si>
  <si>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</si>
  <si>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</si>
  <si>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</si>
  <si>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</si>
  <si>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</si>
  <si>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</si>
  <si>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</si>
  <si>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</si>
  <si>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</si>
  <si>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</si>
  <si>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</si>
  <si>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</si>
  <si>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</si>
  <si>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</si>
  <si>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</si>
  <si>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</si>
  <si>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</si>
  <si>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</si>
  <si>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</si>
  <si>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</si>
  <si>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</si>
  <si>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</si>
  <si>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</si>
  <si>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</si>
  <si>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</si>
  <si>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</si>
  <si>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</si>
  <si>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</si>
  <si>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</si>
  <si>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</si>
  <si>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</si>
  <si>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</si>
  <si>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</si>
  <si>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</si>
  <si>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</si>
  <si>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</si>
  <si>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</si>
  <si>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</si>
  <si>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</si>
  <si>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</si>
  <si>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</si>
  <si>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</si>
  <si>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</si>
  <si>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</si>
  <si>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</si>
  <si>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</si>
  <si>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</si>
  <si>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</si>
  <si>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</si>
  <si>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</si>
  <si>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</si>
  <si>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</si>
  <si>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</si>
  <si>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</si>
  <si>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</si>
  <si>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</si>
  <si>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</si>
  <si>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</si>
  <si>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</si>
  <si>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</si>
  <si>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</si>
  <si>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</si>
  <si>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</si>
  <si>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</si>
  <si>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</si>
  <si>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</si>
  <si>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</si>
  <si>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</si>
  <si>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</si>
  <si>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</si>
  <si>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</si>
  <si>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</si>
  <si>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</si>
  <si>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</si>
  <si>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</si>
  <si>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</si>
  <si>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</si>
  <si>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</si>
  <si>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</si>
  <si>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</si>
  <si>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</si>
  <si>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</si>
  <si>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</si>
  <si>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</si>
  <si>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</si>
  <si>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</si>
  <si>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</si>
  <si>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</si>
  <si>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</si>
  <si>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</si>
  <si>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</si>
  <si>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</si>
  <si>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</si>
  <si>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</si>
  <si>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</si>
  <si>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</si>
  <si>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</si>
  <si>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</si>
  <si>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</si>
  <si>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</si>
  <si>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</si>
  <si>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</si>
  <si>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</si>
  <si>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</si>
  <si>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</si>
  <si>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</si>
  <si>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</si>
  <si>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</si>
  <si>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</si>
  <si>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</si>
  <si>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</si>
  <si>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</si>
  <si>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</si>
  <si>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</si>
  <si>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</si>
  <si>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</si>
  <si>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</si>
  <si>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</si>
  <si>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</si>
  <si>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</si>
  <si>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</si>
  <si>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</si>
  <si>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</si>
  <si>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</si>
  <si>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</si>
  <si>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</si>
  <si>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</si>
  <si>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</si>
  <si>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</si>
  <si>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</si>
  <si>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</si>
  <si>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</si>
  <si>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</si>
  <si>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</si>
  <si>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</si>
  <si>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</si>
  <si>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</si>
  <si>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</si>
  <si>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</si>
  <si>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</si>
  <si>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</si>
  <si>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</si>
  <si>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</si>
  <si>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</si>
  <si>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</si>
  <si>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</si>
  <si>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</si>
  <si>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</si>
  <si>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</si>
  <si>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</si>
  <si>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</si>
  <si>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</si>
  <si>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</si>
  <si>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</si>
  <si>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</si>
  <si>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</si>
  <si>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</si>
  <si>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</si>
  <si>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</si>
  <si>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</si>
  <si>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</si>
  <si>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</si>
  <si>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</si>
  <si>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</si>
  <si>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</si>
  <si>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</si>
  <si>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</si>
  <si>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</si>
  <si>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</si>
  <si>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</si>
  <si>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</si>
  <si>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</si>
  <si>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</si>
  <si>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</si>
  <si>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</si>
  <si>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</si>
  <si>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</si>
  <si>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</si>
  <si>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</si>
  <si>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</si>
  <si>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</si>
  <si>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</si>
  <si>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</si>
  <si>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</si>
  <si>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</si>
  <si>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</si>
  <si>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</si>
  <si>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</si>
  <si>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</si>
  <si>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</si>
  <si>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</si>
  <si>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</si>
  <si>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</si>
  <si>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</si>
  <si>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</si>
  <si>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</si>
  <si>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</si>
  <si>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</si>
  <si>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</si>
  <si>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</si>
  <si>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</si>
  <si>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</si>
  <si>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</si>
  <si>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</si>
  <si>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</si>
  <si>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</si>
  <si>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</si>
  <si>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</si>
  <si>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</si>
  <si>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</si>
  <si>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</si>
  <si>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</si>
  <si>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</si>
  <si>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</si>
  <si>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</si>
  <si>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</si>
  <si>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</si>
  <si>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</si>
  <si>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</si>
  <si>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</si>
  <si>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</si>
  <si>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</si>
  <si>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</si>
  <si>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</si>
  <si>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</si>
  <si>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</si>
  <si>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</si>
  <si>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</si>
  <si>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</si>
  <si>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</si>
  <si>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</si>
  <si>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</si>
  <si>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</si>
  <si>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</si>
  <si>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</si>
  <si>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</si>
  <si>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</si>
  <si>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</si>
  <si>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</si>
  <si>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</si>
  <si>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</si>
  <si>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</si>
  <si>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</si>
  <si>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</si>
  <si>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</si>
  <si>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</si>
  <si>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</si>
  <si>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</si>
  <si>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</si>
  <si>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</si>
  <si>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</si>
  <si>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</si>
  <si>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</si>
  <si>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</si>
  <si>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</si>
  <si>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</si>
  <si>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</si>
  <si>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</si>
  <si>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</si>
  <si>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</si>
  <si>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</si>
  <si>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</si>
  <si>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</si>
  <si>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</si>
  <si>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</si>
  <si>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</si>
  <si>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</si>
  <si>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</si>
  <si>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</si>
  <si>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</si>
  <si>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</si>
  <si>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</si>
  <si>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</si>
  <si>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</si>
  <si>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</si>
  <si>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</si>
  <si>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</si>
  <si>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</si>
  <si>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</si>
  <si>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</si>
  <si>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</si>
  <si>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</si>
  <si>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</si>
  <si>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</si>
  <si>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</si>
  <si>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</si>
  <si>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</si>
  <si>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</si>
  <si>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</si>
  <si>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</si>
  <si>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</si>
  <si>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</si>
  <si>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</si>
  <si>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</si>
  <si>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</si>
  <si>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</si>
  <si>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</si>
  <si>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</si>
  <si>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</si>
  <si>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</si>
  <si>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</si>
  <si>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</si>
  <si>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</si>
  <si>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</si>
  <si>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</si>
  <si>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</si>
  <si>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</si>
  <si>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</si>
  <si>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</si>
  <si>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</si>
  <si>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</si>
  <si>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</si>
  <si>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</si>
  <si>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</si>
  <si>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</si>
  <si>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</si>
  <si>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</si>
  <si>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</si>
  <si>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</si>
  <si>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</si>
  <si>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</si>
  <si>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</si>
  <si>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</si>
  <si>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</si>
  <si>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</si>
  <si>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</si>
  <si>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</si>
  <si>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</si>
  <si>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</si>
  <si>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</si>
  <si>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</si>
  <si>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</si>
  <si>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</si>
  <si>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</si>
  <si>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</si>
  <si>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</si>
  <si>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</si>
  <si>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</si>
  <si>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</si>
  <si>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</si>
  <si>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</si>
  <si>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</si>
  <si>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</si>
  <si>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</si>
  <si>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</si>
  <si>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</si>
  <si>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</si>
  <si>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</si>
  <si>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</si>
  <si>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</si>
  <si>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</si>
  <si>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</si>
  <si>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</si>
  <si>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</si>
  <si>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</si>
  <si>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</si>
  <si>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</si>
  <si>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</si>
  <si>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</si>
  <si>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</si>
  <si>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</si>
  <si>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</si>
  <si>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</si>
  <si>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</si>
  <si>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</si>
  <si>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</si>
  <si>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</si>
  <si>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</si>
  <si>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</si>
  <si>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</si>
  <si>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</si>
  <si>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</si>
  <si>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</si>
  <si>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</si>
  <si>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</si>
  <si>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</si>
  <si>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</si>
  <si>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</si>
  <si>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</si>
  <si>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</si>
  <si>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</si>
  <si>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</si>
  <si>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</si>
  <si>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</si>
  <si>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</si>
  <si>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</si>
  <si>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</si>
  <si>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</si>
  <si>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</si>
  <si>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</si>
  <si>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</si>
  <si>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</si>
  <si>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</si>
  <si>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</si>
  <si>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</si>
  <si>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</si>
  <si>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</si>
  <si>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</si>
  <si>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</si>
  <si>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</si>
  <si>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</si>
  <si>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</si>
  <si>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</si>
  <si>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</si>
  <si>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</si>
  <si>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</si>
  <si>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</si>
  <si>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</si>
  <si>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</si>
  <si>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</si>
  <si>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</si>
  <si>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</si>
  <si>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</si>
  <si>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</si>
  <si>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</si>
  <si>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</si>
  <si>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</si>
  <si>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</si>
  <si>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</si>
  <si>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</si>
  <si>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</si>
  <si>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</si>
  <si>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</si>
  <si>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</si>
  <si>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</si>
  <si>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</si>
  <si>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</si>
  <si>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</si>
  <si>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</si>
  <si>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</si>
  <si>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</si>
  <si>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</si>
  <si>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</si>
  <si>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</si>
  <si>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</si>
  <si>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</si>
  <si>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</si>
  <si>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</si>
  <si>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</si>
  <si>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</si>
  <si>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</si>
  <si>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</si>
  <si>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</si>
  <si>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</si>
  <si>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</si>
  <si>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</si>
  <si>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</si>
  <si>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</si>
  <si>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</si>
  <si>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</si>
  <si>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</si>
  <si>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</si>
  <si>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</si>
  <si>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</si>
  <si>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</si>
  <si>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</si>
  <si>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</si>
  <si>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</si>
  <si>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</si>
  <si>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</si>
  <si>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</si>
  <si>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</si>
  <si>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</si>
  <si>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</si>
  <si>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</si>
  <si>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</si>
  <si>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</si>
  <si>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</si>
  <si>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</si>
  <si>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</si>
  <si>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</si>
  <si>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</si>
  <si>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</si>
  <si>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</si>
  <si>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</si>
  <si>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</si>
  <si>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</si>
  <si>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</si>
  <si>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</si>
  <si>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</si>
  <si>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</si>
  <si>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</si>
  <si>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</si>
  <si>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</si>
  <si>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</si>
  <si>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</si>
  <si>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</si>
  <si>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</si>
  <si>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</si>
  <si>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</si>
  <si>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</si>
  <si>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</si>
  <si>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</si>
  <si>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</si>
  <si>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</si>
  <si>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</si>
  <si>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</si>
  <si>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</si>
  <si>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</si>
  <si>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</si>
  <si>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</si>
  <si>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</si>
  <si>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</si>
  <si>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</si>
  <si>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</si>
  <si>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</si>
  <si>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</si>
  <si>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</si>
  <si>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</si>
  <si>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</si>
  <si>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</si>
  <si>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</si>
  <si>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</si>
  <si>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</si>
  <si>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</si>
  <si>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</si>
  <si>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</si>
  <si>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</si>
  <si>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</si>
  <si>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</si>
  <si>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</si>
  <si>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</si>
  <si>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</si>
  <si>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</si>
  <si>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</si>
  <si>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</si>
  <si>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</si>
  <si>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</si>
  <si>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</si>
  <si>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</si>
  <si>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</si>
  <si>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</si>
  <si>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</si>
  <si>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</si>
  <si>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</si>
  <si>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</si>
  <si>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</si>
  <si>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</si>
  <si>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</si>
  <si>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</si>
  <si>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</si>
  <si>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</si>
  <si>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</si>
  <si>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</si>
  <si>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</si>
  <si>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</si>
  <si>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</si>
  <si>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</si>
  <si>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</si>
  <si>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</si>
  <si>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</si>
  <si>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</si>
  <si>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</si>
  <si>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</si>
  <si>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</si>
  <si>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</si>
  <si>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</si>
  <si>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</si>
  <si>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</si>
  <si>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</si>
  <si>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</si>
  <si>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</si>
  <si>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</si>
  <si>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</si>
  <si>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</si>
  <si>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</si>
  <si>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</si>
  <si>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</si>
  <si>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</si>
  <si>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</si>
  <si>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</si>
  <si>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</si>
  <si>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</si>
  <si>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</si>
  <si>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</si>
  <si>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</si>
  <si>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</si>
  <si>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</si>
  <si>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</si>
  <si>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</si>
  <si>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</si>
  <si>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</si>
  <si>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</si>
  <si>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</si>
  <si>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</si>
  <si>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</si>
  <si>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</si>
  <si>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</si>
  <si>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</si>
  <si>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</si>
  <si>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</si>
  <si>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</si>
  <si>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</si>
  <si>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</si>
  <si>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</si>
  <si>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</si>
  <si>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</si>
  <si>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</si>
  <si>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</si>
  <si>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</si>
  <si>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</si>
  <si>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</si>
  <si>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</si>
  <si>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</si>
  <si>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</si>
  <si>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</si>
  <si>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</si>
  <si>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</si>
  <si>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</si>
  <si>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</si>
  <si>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</si>
  <si>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</si>
  <si>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</si>
  <si>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</si>
  <si>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</si>
  <si>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</si>
  <si>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</si>
  <si>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</si>
  <si>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</si>
  <si>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</si>
  <si>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</si>
  <si>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</si>
  <si>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</si>
  <si>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</si>
  <si>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</si>
  <si>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</si>
  <si>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</si>
  <si>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</si>
  <si>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</si>
  <si>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</si>
  <si>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</si>
  <si>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</si>
  <si>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</si>
  <si>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</si>
  <si>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</si>
  <si>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</si>
  <si>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</si>
  <si>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</si>
  <si>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</si>
  <si>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</si>
  <si>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</si>
  <si>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</si>
  <si>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</si>
  <si>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</si>
  <si>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</si>
  <si>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</si>
  <si>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</si>
  <si>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</si>
  <si>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</si>
  <si>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</si>
  <si>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</si>
  <si>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</si>
  <si>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</si>
  <si>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</si>
  <si>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</si>
  <si>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</si>
  <si>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</si>
  <si>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</si>
  <si>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</si>
  <si>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</si>
  <si>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</si>
  <si>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</si>
  <si>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</si>
  <si>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</si>
  <si>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</si>
  <si>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</si>
  <si>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</si>
  <si>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</si>
  <si>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</si>
  <si>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</si>
  <si>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</si>
  <si>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</si>
  <si>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</si>
  <si>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</si>
  <si>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</si>
  <si>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</si>
  <si>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</si>
  <si>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</si>
  <si>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</si>
  <si>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</si>
  <si>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</si>
  <si>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</si>
  <si>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</si>
  <si>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</si>
  <si>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</si>
  <si>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</si>
  <si>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</si>
  <si>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</si>
  <si>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</si>
  <si>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</si>
  <si>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</si>
  <si>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</si>
  <si>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</si>
  <si>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</si>
  <si>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</si>
  <si>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</si>
  <si>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</si>
  <si>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</si>
  <si>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</si>
  <si>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</si>
  <si>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</si>
  <si>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</si>
  <si>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</si>
  <si>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</si>
  <si>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</si>
  <si>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</si>
  <si>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</si>
  <si>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</si>
  <si>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</si>
  <si>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</si>
  <si>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</si>
  <si>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</si>
  <si>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</si>
  <si>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</si>
  <si>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</si>
  <si>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</si>
  <si>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</si>
  <si>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</si>
  <si>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</si>
  <si>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</si>
  <si>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</si>
  <si>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</si>
  <si>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</si>
  <si>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</si>
  <si>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</si>
  <si>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</si>
  <si>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</si>
  <si>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</si>
  <si>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</si>
  <si>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</si>
  <si>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</si>
  <si>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</si>
  <si>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</si>
  <si>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</si>
  <si>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</si>
  <si>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</si>
  <si>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</si>
  <si>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</si>
  <si>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</si>
  <si>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</si>
  <si>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</si>
  <si>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</si>
  <si>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</si>
  <si>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</si>
  <si>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</si>
  <si>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</si>
  <si>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</si>
  <si>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</si>
  <si>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</si>
  <si>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</si>
  <si>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</si>
  <si>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</si>
  <si>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</si>
  <si>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</si>
  <si>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</si>
  <si>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</si>
  <si>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</si>
  <si>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</si>
  <si>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</si>
  <si>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</si>
  <si>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</si>
  <si>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</si>
  <si>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</si>
  <si>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</si>
  <si>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</si>
  <si>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</si>
  <si>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</si>
  <si>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</si>
  <si>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</si>
  <si>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</si>
  <si>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</si>
  <si>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</si>
  <si>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</si>
  <si>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</si>
  <si>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</si>
  <si>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</si>
  <si>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</si>
  <si>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</si>
  <si>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</si>
  <si>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</si>
  <si>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</si>
  <si>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</si>
  <si>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</si>
  <si>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</si>
  <si>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</si>
  <si>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</si>
  <si>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</si>
  <si>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</si>
  <si>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</si>
  <si>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</si>
  <si>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</si>
  <si>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</si>
  <si>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</si>
  <si>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</si>
  <si>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</si>
  <si>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</si>
  <si>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</si>
  <si>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</si>
  <si>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</si>
  <si>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</si>
  <si>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</si>
  <si>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</si>
  <si>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</si>
  <si>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</si>
  <si>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</si>
  <si>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</si>
  <si>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</si>
  <si>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</si>
  <si>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</si>
  <si>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</si>
  <si>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</si>
  <si>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</si>
  <si>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</si>
  <si>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</si>
  <si>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</si>
  <si>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</si>
  <si>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</si>
  <si>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</si>
  <si>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</si>
  <si>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</si>
  <si>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</si>
  <si>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</si>
  <si>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</si>
  <si>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</si>
  <si>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</si>
  <si>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</si>
  <si>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</si>
  <si>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</si>
  <si>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</si>
  <si>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</si>
  <si>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</si>
  <si>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</si>
  <si>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</si>
  <si>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</si>
  <si>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</si>
  <si>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</si>
  <si>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</si>
  <si>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</si>
  <si>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</si>
  <si>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</si>
  <si>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</si>
  <si>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</si>
  <si>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</si>
  <si>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</si>
  <si>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</si>
  <si>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</si>
  <si>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</si>
  <si>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</si>
  <si>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</si>
  <si>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</si>
  <si>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</si>
  <si>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</si>
  <si>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</si>
  <si>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</si>
  <si>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</si>
  <si>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</si>
  <si>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</si>
  <si>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</si>
  <si>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</si>
  <si>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</si>
  <si>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</si>
  <si>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</si>
  <si>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</si>
  <si>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</si>
  <si>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</si>
  <si>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</si>
  <si>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</si>
  <si>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</si>
  <si>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</si>
  <si>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</si>
  <si>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</si>
  <si>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</si>
  <si>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</si>
  <si>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</si>
  <si>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</si>
  <si>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</si>
  <si>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</si>
  <si>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</si>
  <si>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</si>
  <si>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</si>
  <si>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</si>
  <si>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</si>
  <si>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</si>
  <si>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</si>
  <si>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</si>
  <si>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</si>
  <si>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</si>
  <si>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</si>
  <si>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</si>
  <si>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</si>
  <si>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</si>
  <si>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</si>
  <si>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</si>
  <si>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</si>
  <si>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</si>
  <si>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</si>
  <si>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</si>
  <si>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</si>
  <si>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</si>
  <si>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</si>
  <si>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</si>
  <si>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</si>
  <si>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</si>
  <si>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</si>
  <si>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</si>
  <si>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</si>
  <si>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</si>
  <si>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</si>
  <si>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</si>
  <si>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</si>
  <si>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</si>
  <si>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</si>
  <si>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</si>
  <si>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</si>
  <si>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</si>
  <si>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</si>
  <si>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</si>
  <si>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</si>
  <si>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</si>
  <si>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</si>
  <si>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</si>
  <si>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</si>
  <si>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</si>
  <si>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</si>
  <si>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</si>
  <si>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</si>
  <si>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</si>
  <si>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</si>
  <si>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</si>
  <si>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</si>
  <si>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</si>
  <si>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</si>
  <si>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</si>
  <si>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</si>
  <si>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</si>
  <si>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</si>
  <si>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</si>
  <si>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</si>
  <si>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</si>
  <si>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</si>
  <si>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</si>
  <si>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</si>
  <si>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</si>
  <si>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</si>
  <si>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</si>
  <si>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</si>
  <si>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</si>
  <si>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</si>
  <si>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</si>
  <si>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</si>
  <si>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</si>
  <si>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</si>
  <si>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</si>
  <si>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</si>
  <si>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</si>
  <si>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</si>
  <si>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</si>
  <si>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</si>
  <si>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</si>
  <si>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</si>
  <si>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</si>
  <si>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</si>
  <si>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</si>
  <si>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</si>
  <si>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</si>
  <si>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</si>
  <si>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</si>
  <si>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</si>
  <si>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</si>
  <si>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</si>
  <si>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</si>
  <si>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</si>
  <si>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</si>
  <si>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</si>
  <si>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</si>
  <si>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</si>
  <si>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</si>
  <si>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</si>
  <si>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</si>
  <si>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</si>
  <si>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</si>
  <si>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</si>
  <si>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</si>
  <si>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</si>
  <si>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</si>
  <si>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</si>
  <si>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</si>
  <si>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</si>
  <si>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</si>
  <si>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</si>
  <si>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</si>
  <si>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</si>
  <si>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</si>
  <si>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</si>
  <si>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</si>
  <si>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</si>
  <si>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</si>
  <si>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</si>
  <si>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</si>
  <si>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</si>
  <si>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</si>
  <si>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</si>
  <si>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</si>
  <si>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</si>
  <si>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</si>
  <si>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</si>
  <si>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</si>
  <si>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</si>
  <si>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</si>
  <si>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</si>
  <si>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</si>
  <si>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</si>
  <si>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</si>
  <si>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</si>
  <si>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</si>
  <si>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</si>
  <si>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</si>
  <si>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</si>
  <si>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</si>
  <si>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</si>
  <si>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</si>
  <si>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</si>
  <si>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</si>
  <si>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</si>
  <si>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</si>
  <si>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</si>
  <si>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</si>
  <si>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</si>
  <si>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</si>
  <si>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</si>
  <si>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</si>
  <si>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</si>
  <si>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</si>
  <si>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</si>
  <si>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</si>
  <si>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</si>
  <si>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</si>
  <si>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</si>
  <si>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</si>
  <si>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</si>
  <si>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</si>
  <si>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</si>
  <si>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</si>
  <si>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</si>
  <si>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</si>
  <si>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</si>
  <si>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</si>
  <si>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</si>
  <si>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</si>
  <si>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</si>
  <si>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</si>
  <si>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</si>
  <si>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</si>
  <si>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</si>
  <si>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</si>
  <si>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</si>
  <si>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</si>
  <si>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</si>
  <si>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</si>
  <si>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</si>
  <si>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</si>
  <si>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</si>
  <si>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</si>
  <si>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</si>
  <si>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</si>
  <si>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</si>
  <si>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</si>
  <si>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</si>
  <si>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</si>
  <si>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</si>
  <si>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</si>
  <si>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</si>
  <si>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</si>
  <si>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</si>
  <si>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</si>
  <si>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</si>
  <si>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</si>
  <si>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</si>
  <si>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</si>
  <si>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</si>
  <si>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</si>
  <si>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</si>
  <si>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</si>
  <si>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</si>
  <si>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</si>
  <si>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</si>
  <si>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</si>
  <si>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</si>
  <si>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</si>
  <si>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</si>
  <si>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</si>
  <si>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</si>
  <si>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</si>
  <si>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</si>
  <si>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</si>
  <si>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</si>
  <si>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</si>
  <si>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</si>
  <si>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</si>
  <si>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</si>
  <si>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</si>
  <si>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</si>
  <si>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</si>
  <si>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</si>
  <si>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</si>
  <si>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</si>
  <si>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</si>
  <si>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</si>
  <si>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</si>
  <si>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</si>
  <si>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</si>
  <si>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</si>
  <si>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</si>
  <si>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</si>
  <si>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</si>
  <si>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</si>
  <si>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</si>
  <si>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</si>
  <si>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</si>
  <si>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</si>
  <si>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</si>
  <si>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</si>
  <si>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</si>
  <si>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</si>
  <si>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</si>
  <si>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</si>
  <si>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</si>
  <si>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</si>
  <si>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</si>
  <si>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</si>
  <si>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</si>
  <si>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</si>
  <si>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</si>
  <si>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</si>
  <si>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</si>
  <si>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</si>
  <si>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</si>
  <si>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</si>
  <si>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</si>
  <si>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</si>
  <si>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</si>
  <si>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</si>
  <si>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</si>
  <si>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</si>
  <si>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</si>
  <si>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</si>
  <si>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</si>
  <si>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</si>
  <si>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</si>
  <si>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</si>
  <si>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</si>
  <si>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</si>
  <si>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</si>
  <si>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</si>
  <si>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</si>
  <si>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</si>
  <si>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</si>
  <si>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</si>
  <si>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</si>
  <si>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</si>
  <si>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</si>
  <si>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</si>
  <si>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</si>
  <si>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</si>
  <si>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</si>
  <si>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</si>
  <si>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</si>
  <si>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</si>
  <si>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</si>
  <si>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</si>
  <si>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</si>
  <si>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</si>
  <si>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</si>
  <si>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</si>
  <si>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</si>
  <si>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</si>
  <si>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</si>
  <si>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</si>
  <si>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</si>
  <si>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</si>
  <si>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</si>
  <si>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</si>
  <si>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</si>
  <si>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</si>
  <si>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</si>
  <si>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</si>
  <si>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</si>
  <si>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</si>
  <si>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</si>
  <si>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</si>
  <si>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</si>
  <si>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</si>
  <si>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</si>
  <si>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</si>
  <si>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</si>
  <si>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</si>
  <si>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</si>
  <si>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</si>
  <si>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</si>
  <si>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</si>
  <si>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</si>
  <si>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</si>
  <si>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</si>
  <si>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</si>
  <si>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</si>
  <si>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</si>
  <si>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</si>
  <si>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</si>
  <si>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</si>
  <si>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</si>
  <si>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</si>
  <si>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</si>
  <si>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</si>
  <si>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</si>
  <si>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</si>
  <si>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</si>
  <si>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</si>
  <si>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</si>
  <si>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</si>
  <si>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</si>
  <si>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</si>
  <si>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</si>
  <si>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</si>
  <si>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</si>
  <si>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</si>
  <si>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</si>
  <si>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</si>
  <si>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</si>
  <si>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</si>
  <si>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</si>
  <si>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</si>
  <si>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</si>
  <si>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</si>
  <si>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</si>
  <si>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</si>
  <si>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</si>
  <si>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</si>
  <si>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</si>
  <si>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</si>
  <si>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</si>
  <si>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</si>
  <si>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</si>
  <si>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</si>
  <si>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</si>
  <si>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</si>
  <si>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</si>
  <si>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</si>
  <si>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</si>
  <si>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</si>
  <si>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</si>
  <si>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</si>
  <si>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</si>
  <si>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</si>
  <si>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</si>
  <si>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</si>
  <si>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</si>
  <si>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</si>
  <si>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</si>
  <si>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</si>
  <si>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</si>
  <si>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</si>
  <si>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</si>
  <si>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</si>
  <si>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</si>
  <si>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</si>
  <si>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</si>
  <si>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</si>
  <si>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</si>
  <si>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</si>
  <si>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</si>
  <si>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</si>
  <si>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</si>
  <si>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</si>
  <si>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</si>
  <si>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</si>
  <si>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</si>
  <si>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</si>
  <si>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</si>
  <si>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</si>
  <si>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</si>
  <si>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</si>
  <si>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</si>
  <si>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</si>
  <si>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</si>
  <si>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</si>
  <si>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</si>
  <si>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</si>
  <si>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</si>
  <si>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</si>
  <si>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</si>
  <si>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</si>
  <si>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</si>
  <si>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</si>
  <si>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</si>
  <si>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</si>
  <si>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</si>
  <si>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</si>
  <si>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</si>
  <si>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</si>
  <si>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</si>
  <si>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</si>
  <si>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</si>
  <si>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</si>
  <si>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</si>
  <si>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</si>
  <si>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</si>
  <si>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</si>
  <si>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</si>
  <si>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</si>
  <si>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</si>
  <si>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</si>
  <si>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</si>
  <si>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</si>
  <si>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</si>
  <si>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</si>
  <si>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</si>
  <si>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</si>
  <si>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</si>
  <si>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</si>
  <si>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</si>
  <si>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</si>
  <si>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</si>
  <si>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</si>
  <si>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</si>
  <si>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</si>
  <si>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</si>
  <si>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</si>
  <si>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</si>
  <si>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</si>
  <si>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</si>
  <si>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</si>
  <si>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</si>
  <si>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</si>
  <si>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</si>
  <si>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</si>
  <si>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</si>
  <si>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</si>
  <si>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</si>
  <si>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</si>
  <si>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</si>
  <si>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</si>
  <si>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</si>
  <si>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</si>
  <si>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</si>
  <si>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</si>
  <si>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</si>
  <si>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</si>
  <si>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</si>
  <si>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</si>
  <si>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</si>
  <si>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</si>
  <si>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</si>
  <si>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</si>
  <si>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</si>
  <si>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</si>
  <si>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</si>
  <si>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</si>
  <si>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</si>
  <si>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</si>
  <si>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</si>
  <si>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</si>
  <si>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</si>
  <si>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</si>
  <si>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</si>
  <si>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</si>
  <si>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</si>
  <si>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</si>
  <si>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</si>
  <si>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</si>
  <si>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</si>
  <si>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</si>
  <si>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</si>
  <si>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</si>
  <si>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</si>
  <si>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</si>
  <si>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</si>
  <si>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</si>
  <si>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</si>
  <si>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</si>
  <si>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</si>
  <si>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</si>
  <si>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</si>
  <si>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</si>
  <si>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</si>
  <si>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</si>
  <si>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</si>
  <si>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</si>
  <si>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</si>
  <si>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</si>
  <si>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</si>
  <si>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</si>
  <si>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</si>
  <si>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</si>
  <si>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</si>
  <si>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</si>
  <si>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</si>
  <si>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</si>
  <si>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</si>
  <si>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</si>
  <si>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</si>
  <si>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</si>
  <si>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</si>
  <si>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</si>
  <si>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</si>
  <si>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</si>
  <si>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</si>
  <si>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</si>
  <si>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</si>
  <si>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</si>
  <si>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</si>
  <si>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</si>
  <si>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</si>
  <si>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</si>
  <si>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</si>
  <si>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</si>
  <si>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</si>
  <si>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</si>
  <si>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</si>
  <si>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</si>
  <si>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</si>
  <si>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</si>
  <si>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</si>
  <si>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</si>
  <si>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</si>
  <si>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</si>
  <si>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</si>
  <si>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</si>
  <si>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</si>
  <si>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</si>
  <si>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</si>
  <si>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</si>
  <si>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</si>
  <si>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</si>
  <si>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</si>
  <si>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</si>
  <si>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</si>
  <si>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</si>
  <si>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</si>
  <si>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</si>
  <si>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</si>
  <si>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</si>
  <si>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</si>
  <si>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</si>
  <si>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</si>
  <si>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</si>
  <si>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</si>
  <si>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</si>
  <si>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</si>
  <si>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</si>
  <si>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</si>
  <si>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</si>
  <si>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</si>
  <si>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</si>
  <si>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</si>
  <si>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</si>
  <si>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</si>
  <si>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</si>
  <si>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</si>
  <si>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</si>
  <si>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</si>
  <si>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</si>
  <si>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</si>
  <si>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</si>
  <si>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</si>
  <si>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</si>
  <si>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</si>
  <si>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</si>
  <si>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</si>
  <si>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</si>
  <si>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</si>
  <si>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</si>
  <si>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</si>
  <si>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</si>
  <si>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</si>
  <si>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</si>
  <si>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</si>
  <si>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</si>
  <si>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</si>
  <si>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</si>
  <si>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</si>
  <si>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</si>
  <si>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</si>
  <si>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</si>
  <si>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</si>
  <si>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</si>
  <si>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</si>
  <si>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</si>
  <si>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</si>
  <si>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</si>
  <si>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</si>
  <si>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</si>
  <si>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</si>
  <si>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</si>
  <si>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</si>
  <si>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</si>
  <si>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</si>
  <si>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</si>
  <si>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</si>
  <si>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</si>
  <si>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</si>
  <si>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</si>
  <si>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</si>
  <si>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</si>
  <si>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</si>
  <si>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</si>
  <si>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</si>
  <si>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</si>
  <si>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</si>
  <si>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</si>
  <si>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</si>
  <si>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</si>
  <si>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</si>
  <si>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</si>
  <si>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</si>
  <si>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</si>
  <si>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</si>
  <si>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</si>
  <si>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</si>
  <si>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</si>
  <si>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</si>
  <si>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</si>
  <si>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</si>
  <si>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</si>
  <si>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</si>
  <si>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</si>
  <si>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</si>
  <si>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</si>
  <si>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</si>
  <si>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</si>
  <si>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</si>
  <si>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</si>
  <si>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</si>
  <si>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</si>
  <si>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</si>
  <si>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</si>
  <si>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</si>
  <si>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</si>
  <si>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</si>
  <si>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</si>
  <si>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</si>
  <si>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</si>
  <si>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</si>
  <si>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</si>
  <si>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</si>
  <si>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</si>
  <si>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</si>
  <si>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</si>
  <si>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</si>
  <si>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</si>
  <si>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</si>
  <si>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</si>
  <si>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</si>
  <si>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</si>
  <si>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</si>
  <si>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</si>
  <si>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</si>
  <si>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</si>
  <si>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</si>
  <si>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</si>
  <si>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</si>
  <si>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</si>
  <si>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</si>
  <si>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</si>
  <si>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</si>
  <si>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</si>
  <si>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</si>
  <si>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</si>
  <si>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</si>
  <si>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</si>
  <si>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</si>
  <si>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</si>
  <si>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</si>
  <si>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</si>
  <si>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</si>
  <si>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</si>
  <si>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</si>
  <si>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</si>
  <si>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</si>
  <si>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</si>
  <si>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</si>
  <si>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</si>
  <si>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</si>
  <si>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</si>
  <si>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</si>
  <si>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</si>
  <si>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</si>
  <si>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</si>
  <si>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</si>
  <si>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</si>
  <si>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</si>
  <si>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</si>
  <si>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</si>
  <si>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</si>
  <si>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</si>
  <si>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</si>
  <si>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</si>
  <si>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</si>
  <si>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</si>
  <si>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</si>
  <si>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</si>
  <si>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</si>
  <si>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</si>
  <si>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</si>
  <si>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</si>
  <si>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</si>
  <si>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</si>
  <si>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</si>
  <si>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</si>
  <si>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</si>
  <si>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</si>
  <si>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</si>
  <si>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</si>
  <si>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</si>
  <si>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</si>
  <si>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</si>
  <si>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</si>
  <si>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</si>
  <si>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</si>
  <si>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</si>
  <si>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</si>
  <si>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</si>
  <si>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</si>
  <si>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</si>
  <si>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</si>
  <si>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</si>
  <si>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</si>
  <si>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</si>
  <si>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</si>
  <si>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</si>
  <si>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</si>
  <si>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</si>
  <si>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</si>
  <si>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</si>
  <si>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</si>
  <si>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</si>
  <si>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</si>
  <si>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</si>
  <si>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</si>
  <si>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</si>
  <si>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</si>
  <si>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</si>
  <si>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</si>
  <si>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</si>
  <si>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</si>
  <si>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</si>
  <si>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</si>
  <si>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</si>
  <si>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</si>
  <si>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</si>
  <si>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</si>
  <si>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</si>
  <si>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</si>
  <si>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</si>
  <si>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</si>
  <si>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</si>
  <si>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</si>
  <si>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</si>
  <si>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</si>
  <si>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</si>
  <si>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</si>
  <si>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</si>
  <si>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</si>
  <si>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</si>
  <si>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</si>
  <si>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</si>
  <si>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</si>
  <si>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</si>
  <si>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</si>
  <si>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</si>
  <si>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</si>
  <si>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</si>
  <si>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</si>
  <si>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</si>
  <si>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</si>
  <si>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</si>
  <si>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</si>
  <si>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</si>
  <si>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</si>
  <si>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</si>
  <si>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</si>
  <si>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</si>
  <si>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</si>
  <si>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</si>
  <si>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</si>
  <si>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</si>
  <si>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</si>
  <si>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</si>
  <si>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</si>
  <si>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</si>
  <si>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</si>
  <si>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</si>
  <si>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</si>
  <si>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</si>
  <si>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</si>
  <si>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</si>
  <si>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</si>
  <si>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</si>
  <si>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</si>
  <si>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</si>
  <si>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</si>
  <si>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</si>
  <si>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</si>
  <si>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</si>
  <si>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</si>
  <si>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</si>
  <si>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</si>
  <si>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</si>
  <si>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</si>
  <si>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</si>
  <si>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</si>
  <si>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</si>
  <si>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</si>
  <si>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</si>
  <si>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</si>
  <si>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</si>
  <si>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</si>
  <si>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</si>
  <si>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</si>
  <si>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</si>
  <si>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</si>
  <si>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</si>
  <si>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</si>
  <si>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</si>
  <si>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</si>
  <si>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</si>
  <si>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</si>
  <si>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</si>
  <si>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</si>
  <si>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</si>
  <si>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</si>
  <si>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</si>
  <si>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</si>
  <si>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</si>
  <si>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</si>
  <si>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</si>
  <si>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</si>
  <si>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</si>
  <si>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</si>
  <si>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</si>
  <si>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</si>
  <si>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</si>
  <si>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</si>
  <si>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</si>
  <si>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</si>
  <si>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</si>
  <si>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</si>
  <si>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</si>
  <si>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</si>
  <si>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</si>
  <si>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</si>
  <si>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</si>
  <si>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</si>
  <si>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</si>
  <si>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</si>
  <si>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</si>
  <si>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</si>
  <si>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</si>
  <si>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</si>
  <si>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</si>
  <si>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</si>
  <si>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</si>
  <si>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</si>
  <si>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</si>
  <si>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</si>
  <si>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</si>
  <si>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</si>
  <si>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</si>
  <si>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</si>
  <si>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</si>
  <si>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</si>
  <si>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</si>
  <si>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</si>
  <si>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</si>
  <si>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</si>
  <si>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</si>
  <si>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</si>
  <si>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</si>
  <si>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</si>
  <si>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</si>
  <si>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</si>
  <si>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</si>
  <si>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</si>
  <si>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</si>
  <si>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</si>
  <si>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</si>
  <si>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</si>
  <si>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</si>
  <si>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</si>
  <si>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</si>
  <si>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</si>
  <si>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</si>
  <si>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</si>
  <si>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</si>
  <si>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</si>
  <si>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</si>
  <si>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</si>
  <si>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</si>
  <si>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</si>
  <si>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</si>
  <si>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</si>
  <si>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</si>
  <si>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</si>
  <si>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</si>
  <si>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</si>
  <si>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</si>
  <si>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</si>
  <si>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</si>
  <si>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</si>
  <si>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</si>
  <si>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</si>
  <si>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</si>
  <si>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</si>
  <si>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</si>
  <si>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</si>
  <si>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</si>
  <si>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</si>
  <si>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</si>
  <si>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</si>
  <si>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</si>
  <si>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</si>
  <si>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</si>
  <si>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</si>
  <si>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</si>
  <si>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</si>
  <si>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</si>
  <si>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</si>
  <si>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</si>
  <si>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</si>
  <si>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</si>
  <si>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</si>
  <si>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</si>
  <si>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</si>
  <si>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</si>
  <si>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</si>
  <si>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</si>
  <si>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</si>
  <si>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</si>
  <si>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</si>
  <si>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</si>
  <si>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</si>
  <si>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</si>
  <si>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</si>
  <si>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</si>
  <si>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</si>
  <si>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</si>
  <si>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</si>
  <si>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</si>
  <si>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</si>
  <si>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</si>
  <si>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</si>
  <si>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</si>
  <si>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</si>
  <si>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</si>
  <si>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</si>
  <si>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</si>
  <si>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</si>
  <si>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</si>
  <si>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</si>
  <si>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</si>
  <si>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</si>
  <si>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</si>
  <si>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</si>
  <si>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</si>
  <si>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</si>
  <si>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</si>
  <si>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</si>
  <si>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</si>
  <si>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</si>
  <si>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</si>
  <si>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</si>
  <si>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</si>
  <si>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</si>
  <si>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</si>
  <si>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</si>
  <si>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</si>
  <si>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</si>
  <si>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</si>
  <si>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</si>
  <si>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</si>
  <si>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</si>
  <si>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</si>
  <si>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</si>
  <si>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</si>
  <si>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</si>
  <si>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</si>
  <si>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</si>
  <si>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</si>
  <si>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</si>
  <si>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</si>
  <si>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</si>
  <si>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</si>
  <si>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</si>
  <si>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</si>
  <si>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</si>
  <si>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</si>
  <si>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</si>
  <si>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</si>
  <si>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</si>
  <si>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</si>
  <si>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</si>
  <si>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</si>
  <si>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</si>
  <si>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</si>
  <si>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</si>
  <si>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</si>
  <si>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</si>
  <si>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</si>
  <si>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</si>
  <si>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</si>
  <si>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</si>
  <si>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</si>
  <si>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</si>
  <si>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</si>
  <si>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</si>
  <si>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</si>
  <si>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</si>
  <si>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</si>
  <si>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</si>
  <si>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</si>
  <si>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</si>
  <si>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</si>
  <si>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</si>
  <si>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</si>
  <si>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</si>
  <si>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</si>
  <si>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</si>
  <si>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</si>
  <si>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</si>
  <si>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</si>
  <si>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</si>
  <si>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</si>
  <si>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</si>
  <si>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</si>
  <si>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</si>
  <si>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</si>
  <si>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</si>
  <si>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</si>
  <si>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</si>
  <si>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</si>
  <si>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</si>
  <si>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</si>
  <si>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</si>
  <si>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</si>
  <si>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</si>
  <si>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</si>
  <si>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</si>
  <si>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</si>
  <si>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</si>
  <si>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</si>
  <si>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</si>
  <si>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</si>
  <si>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</si>
  <si>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</si>
  <si>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</si>
  <si>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</si>
  <si>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</si>
  <si>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</si>
  <si>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</si>
  <si>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</si>
  <si>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</si>
  <si>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</si>
  <si>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</si>
  <si>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</si>
  <si>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</si>
  <si>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</si>
  <si>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</si>
  <si>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</si>
  <si>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</si>
  <si>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</si>
  <si>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</si>
  <si>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</si>
  <si>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</si>
  <si>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</si>
  <si>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</si>
  <si>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</si>
  <si>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</si>
  <si>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</si>
  <si>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</si>
  <si>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</si>
  <si>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</si>
  <si>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</si>
  <si>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</si>
  <si>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</si>
  <si>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</si>
  <si>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</si>
  <si>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</si>
  <si>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</si>
  <si>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</si>
  <si>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</si>
  <si>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</si>
  <si>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</si>
  <si>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</si>
  <si>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</si>
  <si>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</si>
  <si>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</si>
  <si>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</si>
  <si>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</si>
  <si>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</si>
  <si>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</si>
  <si>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</si>
  <si>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</si>
  <si>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</si>
  <si>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</si>
  <si>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</si>
  <si>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</si>
  <si>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</si>
  <si>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</si>
  <si>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</si>
  <si>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</si>
  <si>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</si>
  <si>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</si>
  <si>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</si>
  <si>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</si>
  <si>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</si>
  <si>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</si>
  <si>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</si>
  <si>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</si>
  <si>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</si>
  <si>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</si>
  <si>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</si>
  <si>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</si>
  <si>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</si>
  <si>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</si>
  <si>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</si>
  <si>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</si>
  <si>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</si>
  <si>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</si>
  <si>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</si>
  <si>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</si>
  <si>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</si>
  <si>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</si>
  <si>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</si>
  <si>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</si>
  <si>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</si>
  <si>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</si>
  <si>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</si>
  <si>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</si>
  <si>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</si>
  <si>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</si>
  <si>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</si>
  <si>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</si>
  <si>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</si>
  <si>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</si>
  <si>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</si>
  <si>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</si>
  <si>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</si>
  <si>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</si>
  <si>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</si>
  <si>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</si>
  <si>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</si>
  <si>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</si>
  <si>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</si>
  <si>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</si>
  <si>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</si>
  <si>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</si>
  <si>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</si>
  <si>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</si>
  <si>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</si>
  <si>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</si>
  <si>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</si>
  <si>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</si>
  <si>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</si>
  <si>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</si>
  <si>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</si>
  <si>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</si>
  <si>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</si>
  <si>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</si>
  <si>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</si>
  <si>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</si>
  <si>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</si>
  <si>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</si>
  <si>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</si>
  <si>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</si>
  <si>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</si>
  <si>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</si>
  <si>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</si>
  <si>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</si>
  <si>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</si>
  <si>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</si>
  <si>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</si>
  <si>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</si>
  <si>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</si>
  <si>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</si>
  <si>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</si>
  <si>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</si>
  <si>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</si>
  <si>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</si>
  <si>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</si>
  <si>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</si>
  <si>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</si>
  <si>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</si>
  <si>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</si>
  <si>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</si>
  <si>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</si>
  <si>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</si>
  <si>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</si>
  <si>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</si>
  <si>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</si>
  <si>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</si>
  <si>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</si>
  <si>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</si>
  <si>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</si>
  <si>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</si>
  <si>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</si>
  <si>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</si>
  <si>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</si>
  <si>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</si>
  <si>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</si>
  <si>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</si>
  <si>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</si>
  <si>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</si>
  <si>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</si>
  <si>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</si>
  <si>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</si>
  <si>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</si>
  <si>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</si>
  <si>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</si>
  <si>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</si>
  <si>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</si>
  <si>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</si>
  <si>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</si>
  <si>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</si>
  <si>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</si>
  <si>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</si>
  <si>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</si>
  <si>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</si>
  <si>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</si>
  <si>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</si>
  <si>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</si>
  <si>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</si>
  <si>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</si>
  <si>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</si>
  <si>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</si>
  <si>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</si>
  <si>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</si>
  <si>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</si>
  <si>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</si>
  <si>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</si>
  <si>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</si>
  <si>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</si>
  <si>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</si>
  <si>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</si>
  <si>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</si>
  <si>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</si>
  <si>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</si>
  <si>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</si>
  <si>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</si>
  <si>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</si>
  <si>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</si>
  <si>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</si>
  <si>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</si>
  <si>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</si>
  <si>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</si>
  <si>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</si>
  <si>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</si>
  <si>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</si>
  <si>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</si>
  <si>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</si>
  <si>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</si>
  <si>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</si>
  <si>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</si>
  <si>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</si>
  <si>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</si>
  <si>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</si>
  <si>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</si>
  <si>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</si>
  <si>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</si>
  <si>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</si>
  <si>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</si>
  <si>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</si>
  <si>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</si>
  <si>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</si>
  <si>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</si>
  <si>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</si>
  <si>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</si>
  <si>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</si>
  <si>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</si>
  <si>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</si>
  <si>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</si>
  <si>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</si>
  <si>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</si>
  <si>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</si>
  <si>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</si>
  <si>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</si>
  <si>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</si>
  <si>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</si>
  <si>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</si>
  <si>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</si>
  <si>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</si>
  <si>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</si>
  <si>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</si>
  <si>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</si>
  <si>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</si>
  <si>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</si>
  <si>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</si>
  <si>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</si>
  <si>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</si>
  <si>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</si>
  <si>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</si>
  <si>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</si>
  <si>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</si>
  <si>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</si>
  <si>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</si>
  <si>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</si>
  <si>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</si>
  <si>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</si>
  <si>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</si>
  <si>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</si>
  <si>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</si>
  <si>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</si>
  <si>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</si>
  <si>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</si>
  <si>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</si>
  <si>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</si>
  <si>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</si>
  <si>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</si>
  <si>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</si>
  <si>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</si>
  <si>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</si>
  <si>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</si>
  <si>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</si>
  <si>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</si>
  <si>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</si>
  <si>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</si>
  <si>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</si>
  <si>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</si>
  <si>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</si>
  <si>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</si>
  <si>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</si>
  <si>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</si>
  <si>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</si>
  <si>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</si>
  <si>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</si>
  <si>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</si>
  <si>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</si>
  <si>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</si>
  <si>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</si>
  <si>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</si>
  <si>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</si>
  <si>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</si>
  <si>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</si>
  <si>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</si>
  <si>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</si>
  <si>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</si>
  <si>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</si>
  <si>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</si>
  <si>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</si>
  <si>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</si>
  <si>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</si>
  <si>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</si>
  <si>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</si>
  <si>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</si>
  <si>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</si>
  <si>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</si>
  <si>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</si>
  <si>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</si>
  <si>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</si>
  <si>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</si>
  <si>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</si>
  <si>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</si>
  <si>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</si>
  <si>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</si>
  <si>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</si>
  <si>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</si>
  <si>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</si>
  <si>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</si>
  <si>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</si>
  <si>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</si>
  <si>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</si>
  <si>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</si>
  <si>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</si>
  <si>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</si>
  <si>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</si>
  <si>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</si>
  <si>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</si>
  <si>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</si>
  <si>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</si>
  <si>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</si>
  <si>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</si>
  <si>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</si>
  <si>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</si>
  <si>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</si>
  <si>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</si>
  <si>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</si>
  <si>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</si>
  <si>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</si>
  <si>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</si>
  <si>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</si>
  <si>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</si>
  <si>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</si>
  <si>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</si>
  <si>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</si>
  <si>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</si>
  <si>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</si>
  <si>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</si>
  <si>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</si>
  <si>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</si>
  <si>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</si>
  <si>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</si>
  <si>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</si>
  <si>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</si>
  <si>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</si>
  <si>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</si>
  <si>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</si>
  <si>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</si>
  <si>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</si>
  <si>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</si>
  <si>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</si>
  <si>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</si>
  <si>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</si>
  <si>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</si>
  <si>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</si>
  <si>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</si>
  <si>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</si>
  <si>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</si>
  <si>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</si>
  <si>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</si>
  <si>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</si>
  <si>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</si>
  <si>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</si>
  <si>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</si>
  <si>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</si>
  <si>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</si>
  <si>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</si>
  <si>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</si>
  <si>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</si>
  <si>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</si>
  <si>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</si>
  <si>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</si>
  <si>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</si>
  <si>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</si>
  <si>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</si>
  <si>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</si>
  <si>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</si>
  <si>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</si>
  <si>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</si>
  <si>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</si>
  <si>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</si>
  <si>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</si>
  <si>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</si>
  <si>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</si>
  <si>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</si>
  <si>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</si>
  <si>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</si>
  <si>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</si>
  <si>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</si>
  <si>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</si>
  <si>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</si>
  <si>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</si>
  <si>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</si>
  <si>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</si>
  <si>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</si>
  <si>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</si>
  <si>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</si>
  <si>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</si>
  <si>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</si>
  <si>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</si>
  <si>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</si>
  <si>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</si>
  <si>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</si>
  <si>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</si>
  <si>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</si>
  <si>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</si>
  <si>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</si>
  <si>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</si>
  <si>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</si>
  <si>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</si>
  <si>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</si>
  <si>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</si>
  <si>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</si>
  <si>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</si>
  <si>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</si>
  <si>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</si>
  <si>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</si>
  <si>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</si>
  <si>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</si>
  <si>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</si>
  <si>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</si>
  <si>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</si>
  <si>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</si>
  <si>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</si>
  <si>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</si>
  <si>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</si>
  <si>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</si>
  <si>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</si>
  <si>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</si>
  <si>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</si>
  <si>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</si>
  <si>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</si>
  <si>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</si>
  <si>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</si>
  <si>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</si>
  <si>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</si>
  <si>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</si>
  <si>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</si>
  <si>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</si>
  <si>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</si>
  <si>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</si>
  <si>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</si>
  <si>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</si>
  <si>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</si>
  <si>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</si>
  <si>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</si>
  <si>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</si>
  <si>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</si>
  <si>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</si>
  <si>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</si>
  <si>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</si>
  <si>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</si>
  <si>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</si>
  <si>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</si>
  <si>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</si>
  <si>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</si>
  <si>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</si>
  <si>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</si>
  <si>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</si>
  <si>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</si>
  <si>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</si>
  <si>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</si>
  <si>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</si>
  <si>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</si>
  <si>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</si>
  <si>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</si>
  <si>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</si>
  <si>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</si>
  <si>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</si>
  <si>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</si>
  <si>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</si>
  <si>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</si>
  <si>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</si>
  <si>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</si>
  <si>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</si>
  <si>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</si>
  <si>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</si>
  <si>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</si>
  <si>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</si>
  <si>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</si>
  <si>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</si>
  <si>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</si>
  <si>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</si>
  <si>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</si>
  <si>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</si>
  <si>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</si>
  <si>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</si>
  <si>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</si>
  <si>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</si>
  <si>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</si>
  <si>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</si>
  <si>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</si>
  <si>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</si>
  <si>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</si>
  <si>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</si>
  <si>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</si>
  <si>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</si>
  <si>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</si>
  <si>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</si>
  <si>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</si>
  <si>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</si>
  <si>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</si>
  <si>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</si>
  <si>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</si>
  <si>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</si>
  <si>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</si>
  <si>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</si>
  <si>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</si>
  <si>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</si>
  <si>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</si>
  <si>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</si>
  <si>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</si>
  <si>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</si>
  <si>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</si>
  <si>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</si>
  <si>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</si>
  <si>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</si>
  <si>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</si>
  <si>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</si>
  <si>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</si>
  <si>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</si>
  <si>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</si>
  <si>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</si>
  <si>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</si>
  <si>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</si>
  <si>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</si>
  <si>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</si>
  <si>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</si>
  <si>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</si>
  <si>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</si>
  <si>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</si>
  <si>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</si>
  <si>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</si>
  <si>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</si>
  <si>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</si>
  <si>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</si>
  <si>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</si>
  <si>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</si>
  <si>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</si>
  <si>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</si>
  <si>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</si>
  <si>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</si>
  <si>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</si>
  <si>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</si>
  <si>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</si>
  <si>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</si>
  <si>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</si>
  <si>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</si>
  <si>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</si>
  <si>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</si>
  <si>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</si>
  <si>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</si>
  <si>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</si>
  <si>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</si>
  <si>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</si>
  <si>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</si>
  <si>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</si>
  <si>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</si>
  <si>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</si>
  <si>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</si>
  <si>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</si>
  <si>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</si>
  <si>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</si>
  <si>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</si>
  <si>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</si>
  <si>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</si>
  <si>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</si>
  <si>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</si>
  <si>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</si>
  <si>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</si>
  <si>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</si>
  <si>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</si>
  <si>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</si>
  <si>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</si>
  <si>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</si>
  <si>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</si>
  <si>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</si>
  <si>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</si>
  <si>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</si>
  <si>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</si>
  <si>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</si>
  <si>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</si>
  <si>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</si>
  <si>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</si>
  <si>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</si>
  <si>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</si>
  <si>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</si>
  <si>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</si>
  <si>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</si>
  <si>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</si>
  <si>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</si>
  <si>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</si>
  <si>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</si>
  <si>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</si>
  <si>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</si>
  <si>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</si>
  <si>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</si>
  <si>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</si>
  <si>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</si>
  <si>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</si>
  <si>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</si>
  <si>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</si>
  <si>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</si>
  <si>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</si>
  <si>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</si>
  <si>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</si>
  <si>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</si>
  <si>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</si>
  <si>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</si>
  <si>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</si>
  <si>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</si>
  <si>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</si>
  <si>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</si>
  <si>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</si>
  <si>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</si>
  <si>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</si>
  <si>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</si>
  <si>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</si>
  <si>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</si>
  <si>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</si>
  <si>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</si>
  <si>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</si>
  <si>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</si>
  <si>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</si>
  <si>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</si>
  <si>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</si>
  <si>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</si>
  <si>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</si>
  <si>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</si>
  <si>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</si>
  <si>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</si>
  <si>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</si>
  <si>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</si>
  <si>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</si>
  <si>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</si>
  <si>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</si>
  <si>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</si>
  <si>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</si>
  <si>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</si>
  <si>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</si>
  <si>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</si>
  <si>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</si>
  <si>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</si>
  <si>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</si>
  <si>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</si>
  <si>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</si>
  <si>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</si>
  <si>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</si>
  <si>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</si>
  <si>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</si>
  <si>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</si>
  <si>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</si>
  <si>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</si>
  <si>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</si>
  <si>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</si>
  <si>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</si>
  <si>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</si>
  <si>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</si>
  <si>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</si>
  <si>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</si>
  <si>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</si>
  <si>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</si>
  <si>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</si>
  <si>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</si>
  <si>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</si>
  <si>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</si>
  <si>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</si>
  <si>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</si>
  <si>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</si>
  <si>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</si>
  <si>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</si>
  <si>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</si>
  <si>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</si>
  <si>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</si>
  <si>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</si>
  <si>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</si>
  <si>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</si>
  <si>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</si>
  <si>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</si>
  <si>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</si>
  <si>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</si>
  <si>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</si>
  <si>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</si>
  <si>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</si>
  <si>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</si>
  <si>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</si>
  <si>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</si>
  <si>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</si>
  <si>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</si>
  <si>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</si>
  <si>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</si>
  <si>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</si>
  <si>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</si>
  <si>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</si>
  <si>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</si>
  <si>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</si>
  <si>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</si>
  <si>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</si>
  <si>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</si>
  <si>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</si>
  <si>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</si>
  <si>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</si>
  <si>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</si>
  <si>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</si>
  <si>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</si>
  <si>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</si>
  <si>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</si>
  <si>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</si>
  <si>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</si>
  <si>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</si>
  <si>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</si>
  <si>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</si>
  <si>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</si>
  <si>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</si>
  <si>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</si>
  <si>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</si>
  <si>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</si>
  <si>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</si>
  <si>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</si>
  <si>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</si>
  <si>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</si>
  <si>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</si>
  <si>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</si>
  <si>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</si>
  <si>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</si>
  <si>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</si>
  <si>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</si>
  <si>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</si>
  <si>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</si>
  <si>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</si>
  <si>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</si>
  <si>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</si>
  <si>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</si>
  <si>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</si>
  <si>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</si>
  <si>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</si>
  <si>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</si>
  <si>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</si>
  <si>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</si>
  <si>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</si>
  <si>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</si>
  <si>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</si>
  <si>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</si>
  <si>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</si>
  <si>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</si>
  <si>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</si>
  <si>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</si>
  <si>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</si>
  <si>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</si>
  <si>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</si>
  <si>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</si>
  <si>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</si>
  <si>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</si>
  <si>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</si>
  <si>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</si>
  <si>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</si>
  <si>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</si>
  <si>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</si>
  <si>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</si>
  <si>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</si>
  <si>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</si>
  <si>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</si>
  <si>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</si>
  <si>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</si>
  <si>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</si>
  <si>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</si>
  <si>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</si>
  <si>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</si>
  <si>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</si>
  <si>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</si>
  <si>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</si>
  <si>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</si>
  <si>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</si>
  <si>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</si>
  <si>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</si>
  <si>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</si>
  <si>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</si>
  <si>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</si>
  <si>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</si>
  <si>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</si>
  <si>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</si>
  <si>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</si>
  <si>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</si>
  <si>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</si>
  <si>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</si>
  <si>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</si>
  <si>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</si>
  <si>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</si>
  <si>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</si>
  <si>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</si>
  <si>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</si>
  <si>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</si>
  <si>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</si>
  <si>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</si>
  <si>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</si>
  <si>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</si>
  <si>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</si>
  <si>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</si>
  <si>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</si>
  <si>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</si>
  <si>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</si>
  <si>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</si>
  <si>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</si>
  <si>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</si>
  <si>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</si>
  <si>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</si>
  <si>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</si>
  <si>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</si>
  <si>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</si>
  <si>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</si>
  <si>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</si>
  <si>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</si>
  <si>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</si>
  <si>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</si>
  <si>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</si>
  <si>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</si>
  <si>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</si>
  <si>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</si>
  <si>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</si>
  <si>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</si>
  <si>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</si>
  <si>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</si>
  <si>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</si>
  <si>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</si>
  <si>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</si>
  <si>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</si>
  <si>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</si>
  <si>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</si>
  <si>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</si>
  <si>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</si>
  <si>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</si>
  <si>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</si>
  <si>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</si>
  <si>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</si>
  <si>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</si>
  <si>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</si>
  <si>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</si>
  <si>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</si>
  <si>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</si>
  <si>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</si>
  <si>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</si>
  <si>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</si>
  <si>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</si>
  <si>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</si>
  <si>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</si>
  <si>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</si>
  <si>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</si>
  <si>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</si>
  <si>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</si>
  <si>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</si>
  <si>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</si>
  <si>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</si>
  <si>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</si>
  <si>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</si>
  <si>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</si>
  <si>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</si>
  <si>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</si>
  <si>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</si>
  <si>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</si>
  <si>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</si>
  <si>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</si>
  <si>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</si>
  <si>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</si>
  <si>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</si>
  <si>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</si>
  <si>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</si>
  <si>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</si>
  <si>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</si>
  <si>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</si>
  <si>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</si>
  <si>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</si>
  <si>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</si>
  <si>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</si>
  <si>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</si>
  <si>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</si>
  <si>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</si>
  <si>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</si>
  <si>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</si>
  <si>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</si>
  <si>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</si>
  <si>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</si>
  <si>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</si>
  <si>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</si>
  <si>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</si>
  <si>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</si>
  <si>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</si>
  <si>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</si>
  <si>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</si>
  <si>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</si>
  <si>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</si>
  <si>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</si>
  <si>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</si>
  <si>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</si>
  <si>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</si>
  <si>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</si>
  <si>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</si>
  <si>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</si>
  <si>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</si>
  <si>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</si>
  <si>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</si>
  <si>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</si>
  <si>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</si>
  <si>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</si>
  <si>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</si>
  <si>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</si>
  <si>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</si>
  <si>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</si>
  <si>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</si>
  <si>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</si>
  <si>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</si>
  <si>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</si>
  <si>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</si>
  <si>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</si>
  <si>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</si>
  <si>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</si>
  <si>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</si>
  <si>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</si>
  <si>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</si>
  <si>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</si>
  <si>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</si>
  <si>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</si>
  <si>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</si>
  <si>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</si>
  <si>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</si>
  <si>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</si>
  <si>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</si>
  <si>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</si>
  <si>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</si>
  <si>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</si>
  <si>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</si>
  <si>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</si>
  <si>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</si>
  <si>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</si>
  <si>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</si>
  <si>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</si>
  <si>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</si>
  <si>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</si>
  <si>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</si>
  <si>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</si>
  <si>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</si>
  <si>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</si>
  <si>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</si>
  <si>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</si>
  <si>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</si>
  <si>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</si>
  <si>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</si>
  <si>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</si>
  <si>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</si>
  <si>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</si>
  <si>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</si>
  <si>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</si>
  <si>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</si>
  <si>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</si>
  <si>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</si>
  <si>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</si>
  <si>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</si>
  <si>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</si>
  <si>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</si>
  <si>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</si>
  <si>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</si>
  <si>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</si>
  <si>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</si>
  <si>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</si>
  <si>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</si>
  <si>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</si>
  <si>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</si>
  <si>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</si>
  <si>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</si>
  <si>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</si>
  <si>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</si>
  <si>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</si>
  <si>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</si>
  <si>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</si>
  <si>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</si>
  <si>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</si>
  <si>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</si>
  <si>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</si>
  <si>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</si>
  <si>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</si>
  <si>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</si>
  <si>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</si>
  <si>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</si>
  <si>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</si>
  <si>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</si>
  <si>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</si>
  <si>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</si>
  <si>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</si>
  <si>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</si>
  <si>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</si>
  <si>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</si>
  <si>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</si>
  <si>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</si>
  <si>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</si>
  <si>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</si>
  <si>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</si>
  <si>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</si>
  <si>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</si>
  <si>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</si>
  <si>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</si>
  <si>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</si>
  <si>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</si>
  <si>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</si>
  <si>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</si>
  <si>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</si>
  <si>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</si>
  <si>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</si>
  <si>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</si>
  <si>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</si>
  <si>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</si>
  <si>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</si>
  <si>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</si>
  <si>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</si>
  <si>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</si>
  <si>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</si>
  <si>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</si>
  <si>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</si>
  <si>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</si>
  <si>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</si>
  <si>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</si>
  <si>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</si>
  <si>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</si>
  <si>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</si>
  <si>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</si>
  <si>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</si>
  <si>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</si>
  <si>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</si>
  <si>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</si>
  <si>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</si>
  <si>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</si>
  <si>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</si>
  <si>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</si>
  <si>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</si>
  <si>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</si>
  <si>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</si>
  <si>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</si>
  <si>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</si>
  <si>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</si>
  <si>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</si>
  <si>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</si>
  <si>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</si>
  <si>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</si>
  <si>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</si>
  <si>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</si>
  <si>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</si>
  <si>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</si>
  <si>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</si>
  <si>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</si>
  <si>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</si>
  <si>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</si>
  <si>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</si>
  <si>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</si>
  <si>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</si>
  <si>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</si>
  <si>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</si>
  <si>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</si>
  <si>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</si>
  <si>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</si>
  <si>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</si>
  <si>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</si>
  <si>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</si>
  <si>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</si>
  <si>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</si>
  <si>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</si>
  <si>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</si>
  <si>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</si>
  <si>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</si>
  <si>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</si>
  <si>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</si>
  <si>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</si>
  <si>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</si>
  <si>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</si>
  <si>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</si>
  <si>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</si>
  <si>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</si>
  <si>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</si>
  <si>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</si>
  <si>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</si>
  <si>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</si>
  <si>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</si>
  <si>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</si>
  <si>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</si>
  <si>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</si>
  <si>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</si>
  <si>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</si>
  <si>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</si>
  <si>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</si>
  <si>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</si>
  <si>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</si>
  <si>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</si>
  <si>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</si>
  <si>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</si>
  <si>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</si>
  <si>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</si>
  <si>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</si>
  <si>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</si>
  <si>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</si>
  <si>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</si>
  <si>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</si>
  <si>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</si>
  <si>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</si>
  <si>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</si>
  <si>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</si>
  <si>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</si>
  <si>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</si>
  <si>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</si>
  <si>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</si>
  <si>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</si>
  <si>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</si>
  <si>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</si>
  <si>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</si>
  <si>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</si>
  <si>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</si>
  <si>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</si>
  <si>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</si>
  <si>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</si>
  <si>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</si>
  <si>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</si>
  <si>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</si>
  <si>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</si>
  <si>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</si>
  <si>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</si>
  <si>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</si>
  <si>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</si>
  <si>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</si>
  <si>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</si>
  <si>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</si>
  <si>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</si>
  <si>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</si>
  <si>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</si>
  <si>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</si>
  <si>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</si>
  <si>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</si>
  <si>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</si>
  <si>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</si>
  <si>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</si>
  <si>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</si>
  <si>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</si>
  <si>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</si>
  <si>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</si>
  <si>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</si>
  <si>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</si>
  <si>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</si>
  <si>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</si>
  <si>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</si>
  <si>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</si>
  <si>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</si>
  <si>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</si>
  <si>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</si>
  <si>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</si>
  <si>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</si>
  <si>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</si>
  <si>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</si>
  <si>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</si>
  <si>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</si>
  <si>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</si>
  <si>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</si>
  <si>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</si>
  <si>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</si>
  <si>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</si>
  <si>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</si>
  <si>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</si>
  <si>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</si>
  <si>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</si>
  <si>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</si>
  <si>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</si>
  <si>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</si>
  <si>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</si>
  <si>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</si>
  <si>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</si>
  <si>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</si>
  <si>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</si>
  <si>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</si>
  <si>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</si>
  <si>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</si>
  <si>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</si>
  <si>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</si>
  <si>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</si>
  <si>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</si>
  <si>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</si>
  <si>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</si>
  <si>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</si>
  <si>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</si>
  <si>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</si>
  <si>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</si>
  <si>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</si>
  <si>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</si>
  <si>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</si>
  <si>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</si>
  <si>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</si>
  <si>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</si>
  <si>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</si>
  <si>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</si>
  <si>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</si>
  <si>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</si>
  <si>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</si>
  <si>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</si>
  <si>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</si>
  <si>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</si>
  <si>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</si>
  <si>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</si>
  <si>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</si>
  <si>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</si>
  <si>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</si>
  <si>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</si>
  <si>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</si>
  <si>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</si>
  <si>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</si>
  <si>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</si>
  <si>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</si>
  <si>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</si>
  <si>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</si>
  <si>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</si>
  <si>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</si>
  <si>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</si>
  <si>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</si>
  <si>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</si>
  <si>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</si>
  <si>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</si>
  <si>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</si>
  <si>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</si>
  <si>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</si>
  <si>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</si>
  <si>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</si>
  <si>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</si>
  <si>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</si>
  <si>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</si>
  <si>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</si>
  <si>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</si>
  <si>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</si>
  <si>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</si>
  <si>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</si>
  <si>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</si>
  <si>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</si>
  <si>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</si>
  <si>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</si>
  <si>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</si>
  <si>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</si>
  <si>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</si>
  <si>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</si>
  <si>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</si>
  <si>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</si>
  <si>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</si>
  <si>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</si>
  <si>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</si>
  <si>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</si>
  <si>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</si>
  <si>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</si>
  <si>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</si>
  <si>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</si>
  <si>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</si>
  <si>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</si>
  <si>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</si>
  <si>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</si>
  <si>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</si>
  <si>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</si>
  <si>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</si>
  <si>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</si>
  <si>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</si>
  <si>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</si>
  <si>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</si>
  <si>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</si>
  <si>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</si>
  <si>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</si>
  <si>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</si>
  <si>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</si>
  <si>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</si>
  <si>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</si>
  <si>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</si>
  <si>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</si>
  <si>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</si>
  <si>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</si>
  <si>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</si>
  <si>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</si>
  <si>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</si>
  <si>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</si>
  <si>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</si>
  <si>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</si>
  <si>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</si>
  <si>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</si>
  <si>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</si>
  <si>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</si>
  <si>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</si>
  <si>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</si>
  <si>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</si>
  <si>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</si>
  <si>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</si>
  <si>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</si>
  <si>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</si>
  <si>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</si>
  <si>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</si>
  <si>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</si>
  <si>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</si>
  <si>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</si>
  <si>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</si>
  <si>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</si>
  <si>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</si>
  <si>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</si>
  <si>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</si>
  <si>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</si>
  <si>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</si>
  <si>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</si>
  <si>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</si>
  <si>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</si>
  <si>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</si>
  <si>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</si>
  <si>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</si>
  <si>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</si>
  <si>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</si>
  <si>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</si>
  <si>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</si>
  <si>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</si>
  <si>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</si>
  <si>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</si>
  <si>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</si>
  <si>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</si>
  <si>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</si>
  <si>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</si>
  <si>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</si>
  <si>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</si>
  <si>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</si>
  <si>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</si>
  <si>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</si>
  <si>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</si>
  <si>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</si>
  <si>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</si>
  <si>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</si>
  <si>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</si>
  <si>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</si>
  <si>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</si>
  <si>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</si>
  <si>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</si>
  <si>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</si>
  <si>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</si>
  <si>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</si>
  <si>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</si>
  <si>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</si>
  <si>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</si>
  <si>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</si>
  <si>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</si>
  <si>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</si>
  <si>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</si>
  <si>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</si>
  <si>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</si>
  <si>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</si>
  <si>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</si>
  <si>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</si>
  <si>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</si>
  <si>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</si>
  <si>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</si>
  <si>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</si>
  <si>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</si>
  <si>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</si>
  <si>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</si>
  <si>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</si>
  <si>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</si>
  <si>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</si>
  <si>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</si>
  <si>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</si>
  <si>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</si>
  <si>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</si>
  <si>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</si>
  <si>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</si>
  <si>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</si>
  <si>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</si>
  <si>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</si>
  <si>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</si>
  <si>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</si>
  <si>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</si>
  <si>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</si>
  <si>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</si>
  <si>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</si>
  <si>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</si>
  <si>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</si>
  <si>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</si>
  <si>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</si>
  <si>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</si>
  <si>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</si>
  <si>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</si>
  <si>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</si>
  <si>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</si>
  <si>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</si>
  <si>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</si>
  <si>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</si>
  <si>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</si>
  <si>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</si>
  <si>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</si>
  <si>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</si>
  <si>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</si>
  <si>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</si>
  <si>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</si>
  <si>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</si>
  <si>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</si>
  <si>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</si>
  <si>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</si>
  <si>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</si>
  <si>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</si>
  <si>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</si>
  <si>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</si>
  <si>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</si>
  <si>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</si>
  <si>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</si>
  <si>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</si>
  <si>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</si>
  <si>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</si>
  <si>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</si>
  <si>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</si>
  <si>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</si>
  <si>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</si>
  <si>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</si>
  <si>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</si>
  <si>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</si>
  <si>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</si>
  <si>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</si>
  <si>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</si>
  <si>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</si>
  <si>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</si>
  <si>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</si>
  <si>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</si>
  <si>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</si>
  <si>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</si>
  <si>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</si>
  <si>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</si>
  <si>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</si>
  <si>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</si>
  <si>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</si>
  <si>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</si>
  <si>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</si>
  <si>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</si>
  <si>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</si>
  <si>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</si>
  <si>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</si>
  <si>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</si>
  <si>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</si>
  <si>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</si>
  <si>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</si>
  <si>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</si>
  <si>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</si>
  <si>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</si>
  <si>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</si>
  <si>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</si>
  <si>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</si>
  <si>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</si>
  <si>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</si>
  <si>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</si>
  <si>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</si>
  <si>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</si>
  <si>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</si>
  <si>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</si>
  <si>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</si>
  <si>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</si>
  <si>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</si>
  <si>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</si>
  <si>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</si>
  <si>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</si>
  <si>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</si>
  <si>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</si>
  <si>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</si>
  <si>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</si>
  <si>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</si>
  <si>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</si>
  <si>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</si>
  <si>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</si>
  <si>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</si>
  <si>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</si>
  <si>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</si>
  <si>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</si>
  <si>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</si>
  <si>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</si>
  <si>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</si>
  <si>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</si>
  <si>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</si>
  <si>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</si>
  <si>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</si>
  <si>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</si>
  <si>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</si>
  <si>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</si>
  <si>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</si>
  <si>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</si>
  <si>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</si>
  <si>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</si>
  <si>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</si>
  <si>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</si>
  <si>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</si>
  <si>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</si>
  <si>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</si>
  <si>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</si>
  <si>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</si>
  <si>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</si>
  <si>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</si>
  <si>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</si>
  <si>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</si>
  <si>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</si>
  <si>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</si>
  <si>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</si>
  <si>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</si>
  <si>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</si>
  <si>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</si>
  <si>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</si>
  <si>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</si>
  <si>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</si>
  <si>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</si>
  <si>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</si>
  <si>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</si>
  <si>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</si>
  <si>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</si>
  <si>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</si>
  <si>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</si>
  <si>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</si>
  <si>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</si>
  <si>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</si>
  <si>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</si>
  <si>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</si>
  <si>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</si>
  <si>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</si>
  <si>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</si>
  <si>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</si>
  <si>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</si>
  <si>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</si>
  <si>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</si>
  <si>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</si>
  <si>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</si>
  <si>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</si>
  <si>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</si>
  <si>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</si>
  <si>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</si>
  <si>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</si>
  <si>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</si>
  <si>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</si>
  <si>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</si>
  <si>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</si>
  <si>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</si>
  <si>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</si>
  <si>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</si>
  <si>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</si>
  <si>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</si>
  <si>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</si>
  <si>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</si>
  <si>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</si>
  <si>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</si>
  <si>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</si>
  <si>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</si>
  <si>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</si>
  <si>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</si>
  <si>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</si>
  <si>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</si>
  <si>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</si>
  <si>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</si>
  <si>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</si>
  <si>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</si>
  <si>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</si>
  <si>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</si>
  <si>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</si>
  <si>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</si>
  <si>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</si>
  <si>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</si>
  <si>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</si>
  <si>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</si>
  <si>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</si>
  <si>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</si>
  <si>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</si>
  <si>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</si>
  <si>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</si>
  <si>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</si>
  <si>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</si>
  <si>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</si>
  <si>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</si>
  <si>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</si>
  <si>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</si>
  <si>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</si>
  <si>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</si>
  <si>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</si>
  <si>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</si>
  <si>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</si>
  <si>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</si>
  <si>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</si>
  <si>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</si>
  <si>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</si>
  <si>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</si>
  <si>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</si>
  <si>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</si>
  <si>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</si>
  <si>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</si>
  <si>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</si>
  <si>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</si>
  <si>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</si>
  <si>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</si>
  <si>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</si>
  <si>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</si>
  <si>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</si>
  <si>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</si>
  <si>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</si>
  <si>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</si>
  <si>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</si>
  <si>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</si>
  <si>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</si>
  <si>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</si>
  <si>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</si>
  <si>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</si>
  <si>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</si>
  <si>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</si>
  <si>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</si>
  <si>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</si>
  <si>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</si>
  <si>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</si>
  <si>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</si>
  <si>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</si>
  <si>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</si>
  <si>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</si>
  <si>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</si>
  <si>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</si>
  <si>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</si>
  <si>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</si>
  <si>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</si>
  <si>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</si>
  <si>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</si>
  <si>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</si>
  <si>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</si>
  <si>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</si>
  <si>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</si>
  <si>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</si>
  <si>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</si>
  <si>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</si>
  <si>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</si>
  <si>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</si>
  <si>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</si>
  <si>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</si>
  <si>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</si>
  <si>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</si>
  <si>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</si>
  <si>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</si>
  <si>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</si>
  <si>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</si>
  <si>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</si>
  <si>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</si>
  <si>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</si>
  <si>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</si>
  <si>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</si>
  <si>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</si>
  <si>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</si>
  <si>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</si>
  <si>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</si>
  <si>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</si>
  <si>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</si>
  <si>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</si>
  <si>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</si>
  <si>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</si>
  <si>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</si>
  <si>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</si>
  <si>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</si>
  <si>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</si>
  <si>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</si>
  <si>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</si>
  <si>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</si>
  <si>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</si>
  <si>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</si>
  <si>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</si>
  <si>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</si>
  <si>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</si>
  <si>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</si>
  <si>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</si>
  <si>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</si>
  <si>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</si>
  <si>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</si>
  <si>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</si>
  <si>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</si>
  <si>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</si>
  <si>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</si>
  <si>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</si>
  <si>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</si>
  <si>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</si>
  <si>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</si>
  <si>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</si>
  <si>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</si>
  <si>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</si>
  <si>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</si>
  <si>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</si>
  <si>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</si>
  <si>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</si>
  <si>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</si>
  <si>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</si>
  <si>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</si>
  <si>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</si>
  <si>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</si>
  <si>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</si>
  <si>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</si>
  <si>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</si>
  <si>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</si>
  <si>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</si>
  <si>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</si>
  <si>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</si>
  <si>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</si>
  <si>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</si>
  <si>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</si>
  <si>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</si>
  <si>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</si>
  <si>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</si>
  <si>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</si>
  <si>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</si>
  <si>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</si>
  <si>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</si>
  <si>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</si>
  <si>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</si>
  <si>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</si>
  <si>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</si>
  <si>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</si>
  <si>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</si>
  <si>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</si>
  <si>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</si>
  <si>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</si>
  <si>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</si>
  <si>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</si>
  <si>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</si>
  <si>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</si>
  <si>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</si>
  <si>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</si>
  <si>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</si>
  <si>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</si>
  <si>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</si>
  <si>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</si>
  <si>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</si>
  <si>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</si>
  <si>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</si>
  <si>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</si>
  <si>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</si>
  <si>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</si>
  <si>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</si>
  <si>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</si>
  <si>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</si>
  <si>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</si>
  <si>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</si>
  <si>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</si>
  <si>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</si>
  <si>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</si>
  <si>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</si>
  <si>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</si>
  <si>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</si>
  <si>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</si>
  <si>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</si>
  <si>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</si>
  <si>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</si>
  <si>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</si>
  <si>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</si>
  <si>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</si>
  <si>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</si>
  <si>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</si>
  <si>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</si>
  <si>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</si>
  <si>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</si>
  <si>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</si>
  <si>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</si>
  <si>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</si>
  <si>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</si>
  <si>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</si>
  <si>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</si>
  <si>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</si>
  <si>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</si>
  <si>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</si>
  <si>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</si>
  <si>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</si>
  <si>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</si>
  <si>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</si>
  <si>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</si>
  <si>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</si>
  <si>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</si>
  <si>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</si>
  <si>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</si>
  <si>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</si>
  <si>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</si>
  <si>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</si>
  <si>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</si>
  <si>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</si>
  <si>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</si>
  <si>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</si>
  <si>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</si>
  <si>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</si>
  <si>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</si>
  <si>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</si>
  <si>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</si>
  <si>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</si>
  <si>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</si>
  <si>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</si>
  <si>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</si>
  <si>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</si>
  <si>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</si>
  <si>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</si>
  <si>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</si>
  <si>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</si>
  <si>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</si>
  <si>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</si>
  <si>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</si>
  <si>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</si>
  <si>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</si>
  <si>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</si>
  <si>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</si>
  <si>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</si>
  <si>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</si>
  <si>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</si>
  <si>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</si>
  <si>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</si>
  <si>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</si>
  <si>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</si>
  <si>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</si>
  <si>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</si>
  <si>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</si>
  <si>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</si>
  <si>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</si>
  <si>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</si>
  <si>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</si>
  <si>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</si>
  <si>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</si>
  <si>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</si>
  <si>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</si>
  <si>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</si>
  <si>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</si>
  <si>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</si>
  <si>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</si>
  <si>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</si>
  <si>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</si>
  <si>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</si>
  <si>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</si>
  <si>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</si>
  <si>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</si>
  <si>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</si>
  <si>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</si>
  <si>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</si>
  <si>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</si>
  <si>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</si>
  <si>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</si>
  <si>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</si>
  <si>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</si>
  <si>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</si>
  <si>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</si>
  <si>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</si>
  <si>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</si>
  <si>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</si>
  <si>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</si>
  <si>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</si>
  <si>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</si>
  <si>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</si>
  <si>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</si>
  <si>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</si>
  <si>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</si>
  <si>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</si>
  <si>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</si>
  <si>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</si>
  <si>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</si>
  <si>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</si>
  <si>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</si>
  <si>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</si>
  <si>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</si>
  <si>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</si>
  <si>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</si>
  <si>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</si>
  <si>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</si>
  <si>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</si>
  <si>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</si>
  <si>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</si>
  <si>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</si>
  <si>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</si>
  <si>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</si>
  <si>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</si>
  <si>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</si>
  <si>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</si>
  <si>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</si>
  <si>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</si>
  <si>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</si>
  <si>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</si>
  <si>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</si>
  <si>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</si>
  <si>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</si>
  <si>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</si>
  <si>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</si>
  <si>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</si>
  <si>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</si>
  <si>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</si>
  <si>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</si>
  <si>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</si>
  <si>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</si>
  <si>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</si>
  <si>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</si>
  <si>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</si>
  <si>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</si>
  <si>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</si>
  <si>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</si>
  <si>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</si>
  <si>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</si>
  <si>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</si>
  <si>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</si>
  <si>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</si>
  <si>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</si>
  <si>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</si>
  <si>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</si>
  <si>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</si>
  <si>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</si>
  <si>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</si>
  <si>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</si>
  <si>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</si>
  <si>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</si>
  <si>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</si>
  <si>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</si>
  <si>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</si>
  <si>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</si>
  <si>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</si>
  <si>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</si>
  <si>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</si>
  <si>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</si>
  <si>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</si>
  <si>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</si>
  <si>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</si>
  <si>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</si>
  <si>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</si>
  <si>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</si>
  <si>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</si>
  <si>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</si>
  <si>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</si>
  <si>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</si>
  <si>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</si>
  <si>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</si>
  <si>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</si>
  <si>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</si>
  <si>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</si>
  <si>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</si>
  <si>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</si>
  <si>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</si>
  <si>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</si>
  <si>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</si>
  <si>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</si>
  <si>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</si>
  <si>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</si>
  <si>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</si>
  <si>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</si>
  <si>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</si>
  <si>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</si>
  <si>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</si>
  <si>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</si>
  <si>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</si>
  <si>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</si>
  <si>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</si>
  <si>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</si>
  <si>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</si>
  <si>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</si>
  <si>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</si>
  <si>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</si>
  <si>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</si>
  <si>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</si>
  <si>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</si>
  <si>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</si>
  <si>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</si>
  <si>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</si>
  <si>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</si>
  <si>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</si>
  <si>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</si>
  <si>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</si>
  <si>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</si>
  <si>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</si>
  <si>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</si>
  <si>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</si>
  <si>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</si>
  <si>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</si>
  <si>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</si>
  <si>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</si>
  <si>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</si>
  <si>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</si>
  <si>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</si>
  <si>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</si>
  <si>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</si>
  <si>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</si>
  <si>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</si>
  <si>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</si>
  <si>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</si>
  <si>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</si>
  <si>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</si>
  <si>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</si>
  <si>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</si>
  <si>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</si>
  <si>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</si>
  <si>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</si>
  <si>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</si>
  <si>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</si>
  <si>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</si>
  <si>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</si>
  <si>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</si>
  <si>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</si>
  <si>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</si>
  <si>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</si>
  <si>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</si>
  <si>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</si>
  <si>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</si>
  <si>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</si>
  <si>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</si>
  <si>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</si>
  <si>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</si>
  <si>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</si>
  <si>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</si>
  <si>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</si>
  <si>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</si>
  <si>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</si>
  <si>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</si>
  <si>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</si>
  <si>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</si>
  <si>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</si>
  <si>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</si>
  <si>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</si>
  <si>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</si>
  <si>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</si>
  <si>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</si>
  <si>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</si>
  <si>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</si>
  <si>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</si>
  <si>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</si>
  <si>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</si>
  <si>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</si>
  <si>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</si>
  <si>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</si>
  <si>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</si>
  <si>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</si>
  <si>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</si>
  <si>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</si>
  <si>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</si>
  <si>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</si>
  <si>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</si>
  <si>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</si>
  <si>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</si>
  <si>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</si>
  <si>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</si>
  <si>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</si>
  <si>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</si>
  <si>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</si>
  <si>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</si>
  <si>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</si>
  <si>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</si>
  <si>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</si>
  <si>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</si>
  <si>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</si>
  <si>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</si>
  <si>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</si>
  <si>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</si>
  <si>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</si>
  <si>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</si>
  <si>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</si>
  <si>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</si>
  <si>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</si>
  <si>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</si>
  <si>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</si>
  <si>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</si>
  <si>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</si>
  <si>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</si>
  <si>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</si>
  <si>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</si>
  <si>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</si>
  <si>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</si>
  <si>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</si>
  <si>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</si>
  <si>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</si>
  <si>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</si>
  <si>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</si>
  <si>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</si>
  <si>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</si>
  <si>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</si>
  <si>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</si>
  <si>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</si>
  <si>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</si>
  <si>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</si>
  <si>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</si>
  <si>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</si>
  <si>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</si>
  <si>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</si>
  <si>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</si>
  <si>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</si>
  <si>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</si>
  <si>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</si>
  <si>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</si>
  <si>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</si>
  <si>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</si>
  <si>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</si>
  <si>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</si>
  <si>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</si>
  <si>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</si>
  <si>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</si>
  <si>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</si>
  <si>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</si>
  <si>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</si>
  <si>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</si>
  <si>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</si>
  <si>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</si>
  <si>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</si>
  <si>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</si>
  <si>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</si>
  <si>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</si>
  <si>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</si>
  <si>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</si>
  <si>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</si>
  <si>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</si>
  <si>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</si>
  <si>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</si>
  <si>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</si>
  <si>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</si>
  <si>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</si>
  <si>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</si>
  <si>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</si>
  <si>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</si>
  <si>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</si>
  <si>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</si>
  <si>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</si>
  <si>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</si>
  <si>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</si>
  <si>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</si>
  <si>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</si>
  <si>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</si>
  <si>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</si>
  <si>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</si>
  <si>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</si>
  <si>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</si>
  <si>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</si>
  <si>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</si>
  <si>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</si>
  <si>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</si>
  <si>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</si>
  <si>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</si>
  <si>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</si>
  <si>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</si>
  <si>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</si>
  <si>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</si>
  <si>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</si>
  <si>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</si>
  <si>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</si>
  <si>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</si>
  <si>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</si>
  <si>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</si>
  <si>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</si>
  <si>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</si>
  <si>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</si>
  <si>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</si>
  <si>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</si>
  <si>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</si>
  <si>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</si>
  <si>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</si>
  <si>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</si>
  <si>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</si>
  <si>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</si>
  <si>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</si>
  <si>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</si>
  <si>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</si>
  <si>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</si>
  <si>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</si>
  <si>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</si>
  <si>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</si>
  <si>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</si>
  <si>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</si>
  <si>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</si>
  <si>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</si>
  <si>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</si>
  <si>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</si>
  <si>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</si>
  <si>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</si>
  <si>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</si>
  <si>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</si>
  <si>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</si>
  <si>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</si>
  <si>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</si>
  <si>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</si>
  <si>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</si>
  <si>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</si>
  <si>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</si>
  <si>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</si>
  <si>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</si>
  <si>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</si>
  <si>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</si>
  <si>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</si>
  <si>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</si>
  <si>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</si>
  <si>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</si>
  <si>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</si>
  <si>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</si>
  <si>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</si>
  <si>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</si>
  <si>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</si>
  <si>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</si>
  <si>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</si>
  <si>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</si>
  <si>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</si>
  <si>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</si>
  <si>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</si>
  <si>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</si>
  <si>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</si>
  <si>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</si>
  <si>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</si>
  <si>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</si>
  <si>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</si>
  <si>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</si>
  <si>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</si>
  <si>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</si>
  <si>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</si>
  <si>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</si>
  <si>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</si>
  <si>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</si>
  <si>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</si>
  <si>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</si>
  <si>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</si>
  <si>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</si>
  <si>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</si>
  <si>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</si>
  <si>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</si>
  <si>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</si>
  <si>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</si>
  <si>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</si>
  <si>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</si>
  <si>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</si>
  <si>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</si>
  <si>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</si>
  <si>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</si>
  <si>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</si>
  <si>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</si>
  <si>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</si>
  <si>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</si>
  <si>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</si>
  <si>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</si>
  <si>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</si>
  <si>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</si>
  <si>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</si>
  <si>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</si>
  <si>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</si>
  <si>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</si>
  <si>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</si>
  <si>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</si>
  <si>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</si>
  <si>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</si>
  <si>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</si>
  <si>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</si>
  <si>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</si>
  <si>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</si>
  <si>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</si>
  <si>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</si>
  <si>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</si>
  <si>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</si>
  <si>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</si>
  <si>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</si>
  <si>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</si>
  <si>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</si>
  <si>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</si>
  <si>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</si>
  <si>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</si>
  <si>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</si>
  <si>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</si>
  <si>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</si>
  <si>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</si>
  <si>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</si>
  <si>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</si>
  <si>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</si>
  <si>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</si>
  <si>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</si>
  <si>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</si>
  <si>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</si>
  <si>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</si>
  <si>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</si>
  <si>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</si>
  <si>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</si>
  <si>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</si>
  <si>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</si>
  <si>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</si>
  <si>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</si>
  <si>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</si>
  <si>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</si>
  <si>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</si>
  <si>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</si>
  <si>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</si>
  <si>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</si>
  <si>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</si>
  <si>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</si>
  <si>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</si>
  <si>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</si>
  <si>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</si>
  <si>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</si>
  <si>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</si>
  <si>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</si>
  <si>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</si>
  <si>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</si>
  <si>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</si>
  <si>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</si>
  <si>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</si>
  <si>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</si>
  <si>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</si>
  <si>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</si>
  <si>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</si>
  <si>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</si>
  <si>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</si>
  <si>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</si>
  <si>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</si>
  <si>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</si>
  <si>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</si>
  <si>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</si>
  <si>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</si>
  <si>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</si>
  <si>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</si>
  <si>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</si>
  <si>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</si>
  <si>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</si>
  <si>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</si>
  <si>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</si>
  <si>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</si>
  <si>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</si>
  <si>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</si>
  <si>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</si>
  <si>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</si>
  <si>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</si>
  <si>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</si>
  <si>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</si>
  <si>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</si>
  <si>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</si>
  <si>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</si>
  <si>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</si>
  <si>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</si>
  <si>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</si>
  <si>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</si>
  <si>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</si>
  <si>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</si>
  <si>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</si>
  <si>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</si>
  <si>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</si>
  <si>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</si>
  <si>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</si>
  <si>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</si>
  <si>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</si>
  <si>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</si>
  <si>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</si>
  <si>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</si>
  <si>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</si>
  <si>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</si>
  <si>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</si>
  <si>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</si>
  <si>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</si>
  <si>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</si>
  <si>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</si>
  <si>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</si>
  <si>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</si>
  <si>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</si>
  <si>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</si>
  <si>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</si>
  <si>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</si>
  <si>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</si>
  <si>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</si>
  <si>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</si>
  <si>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</si>
  <si>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</si>
  <si>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</si>
  <si>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</si>
  <si>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</si>
  <si>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</si>
  <si>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</si>
  <si>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</si>
  <si>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</si>
  <si>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</si>
  <si>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</si>
  <si>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</si>
  <si>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</si>
  <si>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</si>
  <si>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</si>
  <si>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</si>
  <si>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</si>
  <si>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</si>
  <si>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</si>
  <si>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</si>
  <si>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</si>
  <si>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</si>
  <si>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</si>
  <si>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</si>
  <si>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</si>
  <si>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</si>
  <si>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</si>
  <si>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</si>
  <si>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</si>
  <si>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</si>
  <si>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</si>
  <si>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</si>
  <si>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</si>
  <si>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</si>
  <si>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</si>
  <si>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</si>
  <si>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</si>
  <si>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</si>
  <si>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</si>
  <si>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</si>
  <si>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</si>
  <si>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</si>
  <si>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</si>
  <si>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</si>
  <si>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</si>
  <si>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</si>
  <si>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</si>
  <si>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</si>
  <si>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</si>
  <si>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</si>
  <si>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</si>
  <si>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</si>
  <si>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</si>
  <si>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</si>
  <si>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</si>
  <si>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</si>
  <si>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</si>
  <si>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</si>
  <si>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</si>
  <si>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</si>
  <si>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</si>
  <si>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</si>
  <si>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</si>
  <si>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</si>
  <si>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</si>
  <si>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</si>
  <si>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</si>
  <si>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</si>
  <si>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</si>
  <si>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</si>
  <si>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</si>
  <si>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</si>
  <si>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</si>
  <si>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</si>
  <si>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</si>
  <si>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</si>
  <si>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</si>
  <si>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</si>
  <si>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</si>
  <si>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</si>
  <si>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</si>
  <si>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</si>
  <si>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</si>
  <si>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</si>
  <si>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</si>
  <si>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</si>
  <si>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</si>
  <si>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</si>
  <si>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</si>
  <si>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</si>
  <si>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</si>
  <si>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</si>
  <si>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</si>
  <si>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</si>
  <si>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</si>
  <si>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</si>
  <si>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</si>
  <si>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</si>
  <si>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</si>
  <si>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</si>
  <si>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</si>
  <si>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</si>
  <si>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</si>
  <si>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</si>
  <si>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</si>
  <si>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</si>
  <si>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</si>
  <si>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</si>
  <si>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</si>
  <si>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</si>
  <si>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</si>
  <si>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</si>
  <si>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</si>
  <si>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</si>
  <si>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</si>
  <si>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</si>
  <si>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</si>
  <si>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</si>
  <si>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</si>
  <si>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</si>
  <si>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</si>
  <si>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</si>
  <si>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</si>
  <si>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</si>
  <si>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</si>
  <si>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</si>
  <si>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</si>
  <si>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</si>
  <si>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</si>
  <si>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</si>
  <si>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</si>
  <si>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</si>
  <si>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</si>
  <si>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</si>
  <si>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</si>
  <si>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</si>
  <si>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</si>
  <si>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</si>
  <si>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</si>
  <si>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</si>
  <si>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</si>
  <si>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</si>
  <si>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</si>
  <si>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</si>
  <si>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</si>
  <si>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</si>
  <si>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</si>
  <si>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</si>
  <si>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</si>
  <si>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</si>
  <si>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</si>
  <si>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</si>
  <si>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</si>
  <si>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</si>
  <si>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</si>
  <si>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</si>
  <si>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</si>
  <si>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</si>
  <si>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</si>
  <si>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</si>
  <si>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</si>
  <si>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</si>
  <si>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</si>
  <si>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</si>
  <si>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</si>
  <si>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</si>
  <si>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</si>
  <si>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</si>
  <si>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</si>
  <si>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</si>
  <si>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</si>
  <si>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</si>
  <si>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</si>
  <si>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</si>
  <si>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</si>
  <si>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</si>
  <si>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</si>
  <si>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</si>
  <si>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</si>
  <si>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</si>
  <si>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</si>
  <si>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</si>
  <si>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</si>
  <si>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</si>
  <si>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</si>
  <si>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</si>
  <si>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</si>
  <si>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</si>
  <si>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</si>
  <si>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</si>
  <si>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</si>
  <si>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</si>
  <si>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</si>
  <si>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</si>
  <si>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</si>
  <si>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</si>
  <si>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</si>
  <si>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</si>
  <si>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</si>
  <si>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</si>
  <si>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</si>
  <si>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</si>
  <si>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</si>
  <si>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</si>
  <si>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</si>
  <si>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</si>
  <si>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</si>
  <si>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</si>
  <si>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</si>
  <si>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</si>
  <si>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</si>
  <si>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</si>
  <si>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</si>
  <si>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</si>
  <si>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</si>
  <si>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</si>
  <si>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</si>
  <si>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</si>
  <si>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</si>
  <si>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</si>
  <si>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</si>
  <si>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</si>
  <si>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</si>
  <si>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</si>
  <si>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</si>
  <si>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</si>
  <si>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</si>
  <si>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</si>
  <si>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</si>
  <si>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</si>
  <si>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</si>
  <si>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</si>
  <si>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</si>
  <si>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</si>
  <si>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</si>
  <si>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</si>
  <si>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</si>
  <si>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</si>
  <si>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</si>
  <si>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</si>
  <si>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</si>
  <si>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</si>
  <si>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</si>
  <si>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</si>
  <si>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</si>
  <si>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</si>
  <si>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</si>
  <si>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</si>
  <si>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</si>
  <si>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</si>
  <si>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</si>
  <si>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</si>
  <si>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</si>
  <si>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</si>
  <si>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</si>
  <si>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</si>
  <si>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</si>
  <si>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</si>
  <si>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</si>
  <si>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</si>
  <si>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</si>
  <si>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</si>
  <si>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</si>
  <si>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</si>
  <si>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</si>
  <si>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</si>
  <si>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</si>
  <si>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</si>
  <si>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</si>
  <si>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</si>
  <si>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</si>
  <si>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</si>
  <si>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</si>
  <si>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</si>
  <si>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</si>
  <si>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</si>
  <si>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</si>
  <si>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</si>
  <si>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</si>
  <si>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</si>
  <si>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</si>
  <si>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</si>
  <si>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</si>
  <si>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</si>
  <si>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</si>
  <si>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</si>
  <si>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</si>
  <si>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</si>
  <si>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</si>
  <si>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</si>
  <si>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</si>
  <si>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</si>
  <si>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</si>
  <si>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</si>
  <si>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</si>
  <si>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</si>
  <si>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</si>
  <si>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</si>
  <si>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</si>
  <si>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</si>
  <si>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</si>
  <si>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</si>
  <si>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</si>
  <si>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</si>
  <si>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</si>
  <si>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</si>
  <si>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</si>
  <si>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</si>
  <si>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</si>
  <si>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</si>
  <si>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</si>
  <si>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</si>
  <si>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</si>
  <si>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</si>
  <si>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</si>
  <si>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</si>
  <si>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</si>
  <si>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</si>
  <si>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</si>
  <si>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</si>
  <si>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</si>
  <si>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</si>
  <si>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</si>
  <si>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</si>
  <si>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</si>
  <si>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</si>
  <si>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</si>
  <si>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</si>
  <si>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</si>
  <si>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</si>
  <si>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</si>
  <si>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</si>
  <si>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</si>
  <si>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</si>
  <si>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</si>
  <si>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</si>
  <si>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</si>
  <si>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</si>
  <si>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</si>
  <si>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</si>
  <si>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</si>
  <si>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</si>
  <si>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</si>
  <si>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</si>
  <si>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</si>
  <si>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</si>
  <si>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</si>
  <si>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</si>
  <si>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</si>
  <si>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</si>
  <si>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</si>
  <si>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</si>
  <si>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</si>
  <si>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</si>
  <si>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</si>
  <si>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</si>
  <si>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</si>
  <si>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</si>
  <si>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</si>
  <si>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</si>
  <si>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</si>
  <si>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</si>
  <si>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</si>
  <si>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</si>
  <si>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</si>
  <si>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</si>
  <si>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</si>
  <si>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</si>
  <si>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</si>
  <si>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</si>
  <si>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</si>
  <si>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</si>
  <si>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</si>
  <si>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</si>
  <si>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</si>
  <si>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</si>
  <si>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</si>
  <si>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</si>
  <si>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</si>
  <si>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</si>
  <si>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</si>
  <si>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</si>
  <si>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</si>
  <si>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</si>
  <si>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</si>
  <si>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</si>
  <si>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</si>
  <si>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</si>
  <si>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</si>
  <si>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</si>
  <si>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</si>
  <si>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</si>
  <si>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</si>
  <si>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</si>
  <si>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</si>
  <si>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</si>
  <si>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</si>
  <si>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</si>
  <si>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</si>
  <si>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</si>
  <si>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</si>
  <si>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</si>
  <si>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</si>
  <si>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</si>
  <si>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</si>
  <si>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</si>
  <si>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</si>
  <si>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</si>
  <si>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</si>
  <si>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</si>
  <si>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</si>
  <si>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</si>
  <si>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</si>
  <si>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</si>
  <si>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</si>
  <si>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</si>
  <si>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</si>
  <si>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</si>
  <si>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</si>
  <si>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</si>
  <si>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</si>
  <si>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</si>
  <si>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</si>
  <si>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</si>
  <si>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</si>
  <si>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</si>
  <si>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</si>
  <si>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</si>
  <si>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</si>
  <si>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</si>
  <si>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</si>
  <si>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</si>
  <si>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</si>
  <si>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</si>
  <si>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</si>
  <si>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</si>
  <si>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</si>
  <si>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</si>
  <si>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</si>
  <si>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</si>
  <si>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</si>
  <si>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</si>
  <si>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</si>
  <si>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</si>
  <si>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</si>
  <si>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</si>
  <si>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</si>
  <si>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</si>
  <si>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</si>
  <si>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</si>
  <si>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</si>
  <si>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</si>
  <si>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</si>
  <si>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</si>
  <si>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</si>
  <si>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</si>
  <si>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</si>
  <si>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</si>
  <si>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</si>
  <si>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</si>
  <si>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</si>
  <si>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</si>
  <si>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</si>
  <si>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</si>
  <si>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</si>
  <si>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</si>
  <si>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</si>
  <si>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</si>
  <si>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</si>
  <si>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</si>
  <si>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</si>
  <si>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</si>
  <si>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</si>
  <si>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</si>
  <si>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</si>
  <si>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</si>
  <si>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</si>
  <si>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</si>
  <si>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</si>
  <si>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</si>
  <si>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</si>
  <si>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</si>
  <si>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</si>
  <si>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</si>
  <si>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</si>
  <si>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</si>
  <si>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</si>
  <si>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</si>
  <si>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</si>
  <si>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</si>
  <si>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</si>
  <si>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</si>
  <si>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</si>
  <si>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</si>
  <si>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</si>
  <si>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</si>
  <si>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</si>
  <si>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</si>
  <si>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</si>
  <si>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</si>
  <si>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</si>
  <si>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</si>
  <si>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</si>
  <si>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</si>
  <si>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</si>
  <si>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</si>
  <si>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</si>
  <si>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</si>
  <si>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</si>
  <si>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</si>
  <si>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</si>
  <si>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</si>
  <si>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</si>
  <si>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</si>
  <si>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</si>
  <si>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</si>
  <si>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</si>
  <si>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</si>
  <si>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</si>
  <si>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</si>
  <si>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</si>
  <si>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</si>
  <si>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</si>
  <si>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</si>
  <si>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</si>
  <si>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</si>
  <si>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</si>
  <si>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</si>
  <si>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</si>
  <si>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</si>
  <si>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</si>
  <si>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</si>
  <si>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</si>
  <si>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</si>
  <si>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</si>
  <si>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</si>
  <si>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</si>
  <si>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</si>
  <si>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</si>
  <si>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</si>
  <si>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</si>
  <si>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</si>
  <si>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</si>
  <si>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</si>
  <si>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</si>
  <si>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</si>
  <si>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</si>
  <si>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</si>
  <si>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</si>
  <si>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</si>
  <si>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</si>
  <si>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</si>
  <si>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</si>
  <si>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</si>
  <si>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</si>
  <si>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</si>
  <si>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</si>
  <si>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</si>
  <si>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</si>
  <si>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</si>
  <si>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</si>
  <si>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</si>
  <si>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</si>
  <si>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</si>
  <si>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</si>
  <si>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</si>
  <si>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</si>
  <si>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</si>
  <si>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</si>
  <si>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</si>
  <si>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</si>
  <si>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</si>
  <si>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</si>
  <si>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</si>
  <si>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</si>
  <si>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</si>
  <si>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</si>
  <si>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</si>
  <si>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</si>
  <si>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</si>
  <si>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</si>
  <si>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</si>
  <si>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</si>
  <si>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</si>
  <si>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</si>
  <si>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</si>
  <si>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</si>
  <si>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</si>
  <si>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</si>
  <si>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</si>
  <si>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</si>
  <si>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</si>
  <si>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</si>
  <si>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</si>
  <si>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</si>
  <si>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</si>
  <si>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</si>
  <si>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</si>
  <si>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</si>
  <si>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</si>
  <si>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</si>
  <si>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</si>
  <si>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</si>
  <si>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</si>
  <si>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</si>
  <si>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</si>
  <si>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</si>
  <si>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</si>
  <si>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</si>
  <si>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</si>
  <si>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</si>
  <si>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</si>
  <si>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</si>
  <si>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</si>
  <si>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</si>
  <si>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</si>
  <si>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</si>
  <si>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</si>
  <si>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</si>
  <si>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</si>
  <si>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</si>
  <si>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</si>
  <si>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</si>
  <si>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</si>
  <si>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</si>
  <si>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</si>
  <si>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</si>
  <si>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</si>
  <si>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</si>
  <si>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</si>
  <si>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</si>
  <si>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</si>
  <si>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</si>
  <si>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</si>
  <si>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</si>
  <si>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</si>
  <si>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</si>
  <si>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</si>
  <si>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</si>
  <si>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</si>
  <si>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</si>
  <si>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</si>
  <si>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</si>
  <si>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</si>
  <si>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</si>
  <si>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</si>
  <si>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</si>
  <si>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</si>
  <si>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</si>
  <si>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</si>
  <si>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</si>
  <si>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</si>
  <si>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</si>
  <si>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</si>
  <si>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</si>
  <si>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</si>
  <si>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</si>
  <si>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</si>
  <si>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</si>
  <si>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</si>
  <si>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</si>
  <si>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</si>
  <si>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</si>
  <si>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</si>
  <si>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</si>
  <si>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</si>
  <si>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</si>
  <si>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</si>
  <si>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</si>
  <si>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</si>
  <si>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</si>
  <si>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</si>
  <si>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</si>
  <si>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</si>
  <si>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</si>
  <si>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</si>
  <si>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</si>
  <si>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</si>
  <si>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</si>
  <si>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</si>
  <si>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</si>
  <si>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</si>
  <si>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</si>
  <si>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</si>
  <si>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</si>
  <si>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</si>
  <si>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</si>
  <si>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</si>
  <si>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</si>
  <si>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</si>
  <si>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</si>
  <si>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</si>
  <si>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</si>
  <si>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</si>
  <si>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</si>
  <si>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</si>
  <si>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</si>
  <si>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</si>
  <si>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</si>
  <si>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</si>
  <si>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</si>
  <si>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</si>
  <si>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</si>
  <si>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</si>
  <si>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</si>
  <si>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</si>
  <si>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</si>
  <si>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</si>
  <si>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</si>
  <si>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</si>
  <si>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</si>
  <si>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</si>
  <si>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</si>
  <si>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</si>
  <si>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</si>
  <si>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</si>
  <si>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</si>
  <si>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</si>
  <si>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</si>
  <si>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</si>
  <si>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</si>
  <si>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</si>
  <si>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</si>
  <si>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</si>
  <si>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</si>
  <si>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</si>
  <si>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</si>
  <si>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</si>
  <si>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</si>
  <si>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</si>
  <si>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</si>
  <si>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</si>
  <si>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</si>
  <si>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</si>
  <si>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</si>
  <si>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</si>
  <si>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</si>
  <si>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</si>
  <si>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</si>
  <si>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</si>
  <si>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</si>
  <si>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</si>
  <si>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</si>
  <si>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</si>
  <si>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</si>
  <si>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</si>
  <si>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</si>
  <si>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</si>
  <si>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</si>
  <si>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</si>
  <si>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</si>
  <si>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</si>
  <si>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</si>
  <si>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</si>
  <si>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</si>
  <si>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</si>
  <si>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</si>
  <si>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</si>
  <si>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</si>
  <si>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</si>
  <si>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</si>
  <si>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</si>
  <si>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</si>
  <si>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</si>
  <si>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</si>
  <si>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</si>
  <si>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</si>
  <si>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</si>
  <si>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</si>
  <si>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</si>
  <si>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</si>
  <si>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</si>
  <si>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</si>
  <si>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</si>
  <si>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</si>
  <si>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</si>
  <si>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</si>
  <si>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</si>
  <si>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</si>
  <si>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</si>
  <si>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</si>
  <si>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</si>
  <si>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</si>
  <si>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</si>
  <si>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</si>
  <si>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</si>
  <si>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</si>
  <si>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</si>
  <si>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</si>
  <si>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</si>
  <si>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</si>
  <si>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</si>
  <si>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</si>
  <si>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</si>
  <si>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</si>
  <si>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</si>
  <si>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</si>
  <si>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</si>
  <si>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</si>
  <si>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</si>
  <si>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</si>
  <si>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</si>
  <si>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</si>
  <si>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</si>
  <si>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</si>
  <si>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</si>
  <si>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</si>
  <si>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</si>
  <si>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</si>
  <si>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</si>
  <si>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</si>
  <si>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</si>
  <si>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</si>
  <si>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</si>
  <si>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</si>
  <si>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</si>
  <si>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</si>
  <si>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</si>
  <si>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</si>
  <si>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</si>
  <si>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</si>
  <si>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</si>
  <si>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</si>
  <si>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</si>
  <si>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</si>
  <si>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</si>
  <si>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</si>
  <si>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</si>
  <si>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</si>
  <si>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</si>
  <si>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</si>
  <si>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</si>
  <si>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</si>
  <si>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</si>
  <si>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</si>
  <si>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</si>
  <si>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</si>
  <si>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</si>
  <si>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</si>
  <si>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</si>
  <si>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</si>
  <si>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</si>
  <si>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</si>
  <si>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</si>
  <si>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</si>
  <si>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</si>
  <si>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</si>
  <si>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</si>
  <si>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</si>
  <si>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</si>
  <si>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</si>
  <si>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</si>
  <si>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</si>
  <si>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</si>
  <si>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</si>
  <si>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</si>
  <si>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</si>
  <si>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</si>
  <si>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</si>
  <si>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</si>
  <si>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</si>
  <si>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</si>
  <si>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</si>
  <si>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</si>
  <si>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</si>
  <si>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</si>
  <si>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</si>
  <si>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</si>
  <si>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</si>
  <si>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</si>
  <si>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</si>
  <si>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</si>
  <si>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</si>
  <si>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</si>
  <si>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</si>
  <si>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</si>
  <si>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</si>
  <si>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</si>
  <si>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</si>
  <si>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</si>
  <si>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</si>
  <si>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</si>
  <si>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</si>
  <si>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</si>
  <si>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</si>
  <si>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</si>
  <si>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</si>
  <si>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</si>
  <si>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</si>
  <si>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</si>
  <si>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</si>
  <si>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</si>
  <si>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</si>
  <si>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</si>
  <si>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</si>
  <si>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</si>
  <si>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</si>
  <si>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</si>
  <si>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</si>
  <si>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</si>
  <si>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</si>
  <si>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</si>
  <si>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</si>
  <si>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</si>
  <si>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</si>
  <si>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</si>
  <si>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</si>
  <si>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</si>
  <si>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</si>
  <si>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</si>
  <si>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</si>
  <si>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</si>
  <si>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</si>
  <si>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</si>
  <si>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</si>
  <si>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</si>
  <si>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</si>
  <si>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</si>
  <si>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</si>
  <si>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</si>
  <si>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</si>
  <si>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</si>
  <si>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</si>
  <si>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</si>
  <si>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</si>
  <si>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</si>
  <si>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</si>
  <si>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</si>
  <si>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</si>
  <si>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</si>
  <si>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</si>
  <si>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</si>
  <si>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</si>
  <si>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</si>
  <si>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</si>
  <si>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</si>
  <si>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</si>
  <si>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</si>
  <si>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</si>
  <si>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</si>
  <si>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</si>
  <si>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</si>
  <si>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</si>
  <si>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</si>
  <si>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</si>
  <si>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</si>
  <si>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</si>
  <si>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</si>
  <si>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</si>
  <si>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</si>
  <si>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</si>
  <si>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</si>
  <si>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</si>
  <si>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</si>
  <si>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</si>
  <si>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</si>
  <si>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</si>
  <si>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</si>
  <si>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</si>
  <si>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</si>
  <si>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</si>
  <si>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</si>
  <si>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</si>
  <si>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</si>
  <si>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</si>
  <si>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</si>
  <si>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</si>
  <si>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</si>
  <si>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</si>
  <si>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</si>
  <si>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</si>
  <si>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</si>
  <si>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</si>
  <si>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</si>
  <si>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</si>
  <si>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</si>
  <si>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</si>
  <si>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</si>
  <si>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</si>
  <si>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</si>
  <si>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</si>
  <si>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</si>
  <si>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</si>
  <si>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</si>
  <si>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</si>
  <si>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</si>
  <si>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</si>
  <si>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</si>
  <si>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</si>
  <si>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</si>
  <si>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</si>
  <si>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</si>
  <si>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</si>
  <si>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</si>
  <si>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</si>
  <si>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</si>
  <si>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</si>
  <si>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</si>
  <si>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</si>
  <si>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</si>
  <si>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</si>
  <si>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</si>
  <si>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</si>
  <si>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</si>
  <si>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</si>
  <si>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</si>
  <si>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</si>
  <si>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</si>
  <si>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</si>
  <si>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</si>
  <si>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</si>
  <si>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</si>
  <si>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</si>
  <si>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</si>
  <si>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</si>
  <si>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</si>
  <si>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</si>
  <si>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</si>
  <si>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</si>
  <si>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</si>
  <si>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</si>
  <si>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</si>
  <si>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</si>
  <si>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</si>
  <si>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</si>
  <si>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</si>
  <si>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</si>
  <si>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</si>
  <si>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</si>
  <si>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</si>
  <si>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</si>
  <si>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</si>
  <si>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</si>
  <si>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</si>
  <si>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</si>
  <si>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</si>
  <si>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</si>
  <si>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</si>
  <si>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</si>
  <si>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</si>
  <si>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</si>
  <si>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</si>
  <si>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</si>
  <si>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</si>
  <si>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</si>
  <si>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</si>
  <si>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</si>
  <si>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</si>
  <si>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</si>
  <si>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</si>
  <si>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</si>
  <si>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</si>
  <si>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</si>
  <si>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</si>
  <si>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</si>
  <si>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</si>
  <si>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</si>
  <si>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</si>
  <si>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</si>
  <si>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</si>
  <si>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</si>
  <si>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</si>
  <si>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</si>
  <si>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</si>
  <si>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</si>
  <si>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</si>
  <si>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</si>
  <si>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</si>
  <si>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</si>
  <si>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</si>
  <si>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</si>
  <si>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</si>
  <si>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</si>
  <si>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</si>
  <si>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</si>
  <si>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</si>
  <si>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</si>
  <si>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</si>
  <si>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</si>
  <si>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</si>
  <si>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</si>
  <si>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</si>
  <si>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</si>
  <si>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</si>
  <si>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</si>
  <si>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</si>
  <si>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</si>
  <si>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</si>
  <si>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</si>
  <si>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</si>
  <si>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</si>
  <si>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</si>
  <si>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</si>
  <si>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</si>
  <si>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</si>
  <si>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</si>
  <si>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</si>
  <si>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</si>
  <si>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</si>
  <si>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</si>
  <si>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</si>
  <si>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</si>
  <si>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</si>
  <si>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</si>
  <si>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</si>
  <si>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</si>
  <si>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</si>
  <si>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</si>
  <si>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</si>
  <si>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</si>
  <si>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</si>
  <si>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</si>
  <si>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</si>
  <si>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</si>
  <si>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</si>
  <si>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</si>
  <si>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</si>
  <si>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</si>
  <si>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</si>
  <si>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</si>
  <si>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</si>
  <si>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</si>
  <si>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</si>
  <si>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</si>
  <si>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</si>
  <si>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</si>
  <si>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</si>
  <si>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</si>
  <si>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</si>
  <si>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</si>
  <si>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</si>
  <si>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</si>
  <si>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</si>
  <si>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</si>
  <si>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</si>
  <si>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</si>
  <si>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</si>
  <si>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</si>
  <si>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</si>
  <si>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</si>
  <si>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</si>
  <si>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</si>
  <si>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</si>
  <si>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</si>
  <si>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</si>
  <si>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</si>
  <si>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</si>
  <si>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</si>
  <si>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</si>
  <si>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</si>
  <si>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</si>
  <si>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</si>
  <si>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</si>
  <si>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</si>
  <si>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</si>
  <si>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</si>
  <si>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</si>
  <si>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</si>
  <si>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</si>
  <si>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</si>
  <si>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</si>
  <si>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</si>
  <si>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</si>
  <si>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</si>
  <si>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</si>
  <si>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</si>
  <si>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</si>
  <si>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</si>
  <si>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</si>
  <si>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</si>
  <si>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</si>
  <si>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</si>
  <si>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</si>
  <si>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</si>
  <si>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</si>
  <si>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</si>
  <si>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</si>
  <si>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</si>
  <si>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</si>
  <si>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</si>
  <si>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</si>
  <si>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</si>
  <si>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</si>
  <si>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</si>
  <si>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</si>
  <si>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</si>
  <si>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</si>
  <si>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</si>
  <si>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</si>
  <si>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</si>
  <si>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</si>
  <si>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</si>
  <si>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</si>
  <si>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</si>
  <si>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</si>
  <si>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</si>
  <si>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</si>
  <si>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</si>
  <si>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</si>
  <si>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</si>
  <si>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</si>
  <si>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</si>
  <si>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</si>
  <si>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</si>
  <si>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</si>
  <si>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</si>
  <si>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</si>
  <si>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</si>
  <si>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</si>
  <si>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</si>
  <si>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</si>
  <si>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</si>
  <si>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</si>
  <si>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</si>
  <si>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</si>
  <si>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</si>
  <si>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</si>
  <si>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</si>
  <si>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</si>
  <si>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</si>
  <si>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</si>
  <si>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</si>
  <si>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</si>
  <si>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</si>
  <si>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</si>
  <si>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</si>
  <si>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</si>
  <si>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</si>
  <si>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</si>
  <si>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</si>
  <si>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</si>
  <si>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</si>
  <si>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</si>
  <si>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</si>
  <si>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</si>
  <si>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</si>
  <si>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</si>
  <si>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</si>
  <si>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</si>
  <si>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</si>
  <si>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</si>
  <si>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</si>
  <si>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</si>
  <si>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</si>
  <si>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</si>
  <si>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</si>
  <si>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</si>
  <si>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</si>
  <si>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</si>
  <si>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</si>
  <si>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</si>
  <si>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</si>
  <si>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</si>
  <si>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</si>
  <si>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</si>
  <si>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</si>
  <si>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</si>
  <si>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</si>
  <si>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</si>
  <si>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</si>
  <si>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</si>
  <si>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</si>
  <si>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</si>
  <si>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</si>
  <si>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</si>
  <si>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</si>
  <si>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</si>
  <si>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</si>
  <si>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</si>
  <si>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</si>
  <si>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</si>
  <si>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</si>
  <si>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</si>
  <si>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</si>
  <si>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</si>
  <si>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</si>
  <si>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</si>
  <si>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</si>
  <si>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</si>
  <si>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</si>
  <si>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</si>
  <si>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</si>
  <si>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</si>
  <si>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</si>
  <si>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</si>
  <si>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</si>
  <si>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</si>
  <si>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</si>
  <si>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</si>
  <si>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</si>
  <si>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</si>
  <si>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</si>
  <si>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</si>
  <si>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</si>
  <si>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</si>
  <si>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</si>
  <si>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</si>
  <si>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</si>
  <si>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</si>
  <si>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</si>
  <si>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</si>
  <si>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</si>
  <si>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</si>
  <si>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</si>
  <si>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</si>
  <si>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</si>
  <si>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</si>
  <si>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</si>
  <si>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</si>
  <si>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</si>
  <si>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</si>
  <si>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</si>
  <si>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</si>
  <si>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</si>
  <si>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</si>
  <si>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</si>
  <si>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</si>
  <si>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</si>
  <si>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</si>
  <si>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</si>
  <si>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</si>
  <si>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</si>
  <si>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</si>
  <si>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</si>
  <si>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</si>
  <si>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</si>
  <si>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</si>
  <si>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</si>
  <si>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</si>
  <si>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</si>
  <si>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</si>
  <si>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</si>
  <si>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</si>
  <si>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</si>
  <si>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</si>
  <si>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</si>
  <si>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</si>
  <si>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</si>
  <si>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</si>
  <si>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</si>
  <si>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</si>
  <si>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</si>
  <si>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</si>
  <si>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</si>
  <si>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</si>
  <si>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</si>
  <si>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</si>
  <si>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</si>
  <si>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</si>
  <si>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</si>
  <si>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</si>
  <si>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</si>
  <si>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</si>
  <si>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</si>
  <si>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</si>
  <si>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</si>
  <si>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</si>
  <si>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</si>
  <si>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</si>
  <si>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</si>
  <si>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</si>
  <si>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</si>
  <si>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</si>
  <si>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</si>
  <si>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</si>
  <si>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</si>
  <si>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</si>
  <si>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</si>
  <si>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</si>
  <si>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</si>
  <si>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</si>
  <si>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</si>
  <si>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</si>
  <si>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</si>
  <si>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</si>
  <si>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</si>
  <si>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</si>
  <si>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</si>
  <si>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</si>
  <si>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</si>
  <si>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</si>
  <si>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</si>
  <si>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</si>
  <si>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</si>
  <si>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</si>
  <si>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</si>
  <si>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</si>
  <si>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</si>
  <si>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</si>
  <si>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</si>
  <si>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</si>
  <si>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</si>
  <si>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</si>
  <si>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</si>
  <si>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</si>
  <si>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</si>
  <si>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</si>
  <si>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</si>
  <si>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</si>
  <si>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</si>
  <si>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</si>
  <si>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</si>
  <si>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</si>
  <si>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</si>
  <si>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</si>
  <si>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</si>
  <si>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</si>
  <si>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</si>
  <si>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</si>
  <si>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</si>
  <si>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</si>
  <si>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</si>
  <si>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</si>
  <si>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</si>
  <si>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</si>
  <si>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</si>
  <si>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</si>
  <si>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</si>
  <si>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</si>
  <si>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</si>
  <si>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</si>
  <si>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</si>
  <si>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</si>
  <si>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</si>
  <si>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</si>
  <si>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</si>
  <si>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</si>
  <si>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</si>
  <si>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</si>
  <si>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</si>
  <si>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</si>
  <si>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</si>
  <si>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</si>
  <si>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</si>
  <si>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</si>
  <si>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</si>
  <si>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</si>
  <si>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</si>
  <si>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</si>
  <si>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</si>
  <si>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</si>
  <si>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</si>
  <si>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</si>
  <si>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</si>
  <si>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</si>
  <si>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</si>
  <si>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</si>
  <si>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</si>
  <si>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</si>
  <si>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</si>
  <si>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</si>
  <si>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</si>
  <si>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</si>
  <si>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</si>
  <si>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</si>
  <si>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</si>
  <si>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</si>
  <si>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</si>
  <si>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</si>
  <si>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</si>
  <si>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</si>
  <si>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</si>
  <si>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</si>
  <si>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</si>
  <si>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</si>
  <si>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</si>
  <si>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</si>
  <si>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</si>
  <si>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</si>
  <si>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</si>
  <si>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</si>
  <si>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</si>
  <si>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</si>
  <si>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</si>
  <si>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</si>
  <si>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</si>
  <si>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</si>
  <si>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</si>
  <si>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</si>
  <si>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</si>
  <si>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</si>
  <si>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</si>
  <si>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</si>
  <si>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</si>
  <si>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</si>
  <si>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</si>
  <si>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</si>
  <si>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</si>
  <si>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</si>
  <si>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</si>
  <si>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</si>
  <si>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</si>
  <si>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</si>
  <si>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</si>
  <si>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</si>
  <si>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</si>
  <si>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</si>
  <si>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</si>
  <si>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</si>
  <si>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</si>
  <si>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</si>
  <si>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</si>
  <si>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</si>
  <si>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</si>
  <si>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</si>
  <si>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</si>
  <si>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</si>
  <si>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</si>
  <si>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</si>
  <si>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</si>
  <si>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</si>
  <si>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</si>
  <si>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</si>
  <si>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</si>
  <si>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</si>
  <si>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</si>
  <si>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</si>
  <si>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</si>
  <si>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</si>
  <si>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</si>
  <si>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</si>
  <si>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</si>
  <si>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</si>
  <si>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</si>
  <si>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</si>
  <si>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</si>
  <si>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</si>
  <si>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</si>
  <si>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</si>
  <si>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</si>
  <si>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</si>
  <si>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</si>
  <si>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</si>
  <si>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</si>
  <si>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</si>
  <si>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</si>
  <si>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</si>
  <si>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</si>
  <si>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</si>
  <si>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</si>
  <si>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</si>
  <si>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</si>
  <si>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</si>
  <si>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</si>
  <si>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</si>
  <si>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</si>
  <si>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</si>
  <si>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</si>
  <si>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</si>
  <si>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</si>
  <si>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</si>
  <si>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</si>
  <si>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</si>
  <si>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</si>
  <si>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</si>
  <si>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</si>
  <si>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</si>
  <si>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</si>
  <si>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</si>
  <si>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</si>
  <si>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</si>
  <si>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</si>
  <si>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</si>
  <si>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</si>
  <si>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</si>
  <si>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</si>
  <si>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</si>
  <si>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</si>
  <si>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</si>
  <si>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</si>
  <si>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</si>
  <si>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</si>
  <si>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</si>
  <si>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</si>
  <si>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</si>
  <si>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</si>
  <si>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</si>
  <si>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</si>
  <si>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</si>
  <si>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</si>
  <si>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</si>
  <si>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</si>
  <si>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</si>
  <si>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</si>
  <si>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</si>
  <si>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</si>
  <si>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</si>
  <si>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</si>
  <si>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</si>
  <si>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</si>
  <si>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</si>
  <si>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</si>
  <si>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</si>
  <si>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</si>
  <si>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</si>
  <si>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</si>
  <si>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</si>
  <si>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</si>
  <si>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</si>
  <si>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</si>
  <si>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</si>
  <si>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</si>
  <si>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</si>
  <si>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</si>
  <si>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</si>
  <si>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</si>
  <si>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</si>
  <si>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</si>
  <si>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</si>
  <si>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</si>
  <si>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</si>
  <si>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</si>
  <si>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</si>
  <si>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</si>
  <si>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</si>
  <si>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</si>
  <si>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</si>
  <si>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</si>
  <si>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</si>
  <si>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</si>
  <si>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</si>
  <si>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</si>
  <si>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</si>
  <si>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</si>
  <si>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</si>
  <si>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</si>
  <si>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</si>
  <si>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</si>
  <si>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</si>
  <si>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</si>
  <si>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</si>
  <si>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</si>
  <si>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</si>
  <si>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</si>
  <si>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</si>
  <si>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</si>
  <si>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</si>
  <si>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</si>
  <si>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</si>
  <si>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</si>
  <si>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</si>
  <si>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</si>
  <si>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</si>
  <si>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</si>
  <si>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</si>
  <si>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</si>
  <si>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</si>
  <si>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</si>
  <si>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</si>
  <si>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</si>
  <si>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</si>
  <si>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</si>
  <si>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</si>
  <si>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</si>
  <si>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</si>
  <si>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</si>
  <si>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</si>
  <si>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</si>
  <si>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</si>
  <si>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</si>
  <si>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</si>
  <si>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</si>
  <si>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</si>
  <si>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</si>
  <si>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</si>
  <si>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</si>
  <si>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</si>
  <si>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</si>
  <si>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</si>
  <si>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</si>
  <si>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</si>
  <si>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</si>
  <si>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</si>
  <si>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</si>
  <si>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</si>
  <si>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</si>
  <si>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</si>
  <si>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</si>
  <si>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</si>
  <si>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</si>
  <si>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</si>
  <si>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</si>
  <si>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</si>
  <si>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</si>
  <si>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</si>
  <si>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</si>
  <si>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</si>
  <si>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</si>
  <si>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</si>
  <si>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</si>
  <si>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</si>
  <si>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</si>
  <si>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</si>
  <si>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</si>
  <si>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</si>
  <si>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</si>
  <si>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</si>
  <si>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</si>
  <si>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</si>
  <si>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</si>
  <si>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</si>
  <si>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</si>
  <si>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</si>
  <si>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</si>
  <si>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</si>
  <si>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</si>
  <si>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</si>
  <si>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</si>
  <si>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</si>
  <si>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</si>
  <si>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</si>
  <si>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</si>
  <si>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</si>
  <si>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</si>
  <si>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</si>
  <si>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</si>
  <si>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</si>
  <si>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</si>
  <si>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</si>
  <si>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</si>
  <si>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</si>
  <si>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</si>
  <si>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</si>
  <si>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</si>
  <si>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</si>
  <si>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</si>
  <si>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</si>
  <si>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</si>
  <si>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</si>
  <si>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</si>
  <si>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</si>
  <si>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</si>
  <si>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</si>
  <si>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</si>
  <si>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</si>
  <si>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</si>
  <si>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</si>
  <si>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</si>
  <si>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</si>
  <si>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</si>
  <si>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</si>
  <si>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</si>
  <si>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</si>
  <si>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</si>
  <si>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</si>
  <si>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</si>
  <si>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</si>
  <si>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</si>
  <si>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</si>
  <si>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</si>
  <si>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</si>
  <si>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</si>
  <si>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</si>
  <si>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</si>
  <si>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</si>
  <si>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</si>
  <si>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</si>
  <si>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</si>
  <si>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</si>
  <si>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</si>
  <si>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</si>
  <si>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</si>
  <si>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</si>
  <si>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</si>
  <si>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</si>
  <si>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</si>
  <si>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</si>
  <si>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</si>
  <si>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</si>
  <si>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</si>
  <si>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</si>
  <si>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</si>
  <si>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</si>
  <si>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</si>
  <si>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</si>
  <si>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</si>
  <si>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</si>
  <si>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</si>
  <si>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</si>
  <si>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</si>
  <si>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</si>
  <si>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</si>
  <si>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</si>
  <si>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</si>
  <si>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</si>
  <si>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</si>
  <si>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</si>
  <si>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</si>
  <si>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</si>
  <si>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</si>
  <si>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</si>
  <si>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</si>
  <si>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</si>
  <si>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</si>
  <si>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</si>
  <si>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</si>
  <si>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</si>
  <si>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</si>
  <si>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</si>
  <si>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</si>
  <si>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</si>
  <si>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</si>
  <si>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</si>
  <si>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</si>
  <si>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</si>
  <si>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</si>
  <si>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</si>
  <si>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</si>
  <si>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</si>
  <si>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</si>
  <si>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</si>
  <si>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</si>
  <si>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</si>
  <si>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</si>
  <si>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</si>
  <si>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</si>
  <si>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</si>
  <si>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</si>
  <si>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</si>
  <si>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</si>
  <si>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</si>
  <si>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</si>
  <si>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</si>
  <si>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</si>
  <si>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</si>
  <si>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</si>
  <si>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</si>
  <si>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</si>
  <si>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</si>
  <si>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</si>
  <si>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</si>
  <si>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</si>
  <si>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</si>
  <si>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</si>
  <si>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</si>
  <si>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</si>
  <si>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</si>
  <si>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</si>
  <si>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</si>
  <si>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</si>
  <si>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</si>
  <si>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</si>
  <si>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</si>
  <si>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</si>
  <si>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</si>
  <si>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</si>
  <si>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</si>
  <si>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</si>
  <si>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</si>
  <si>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</si>
  <si>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</si>
  <si>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</si>
  <si>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</si>
  <si>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</si>
  <si>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</si>
  <si>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</si>
  <si>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</si>
  <si>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</si>
  <si>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</si>
  <si>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</si>
  <si>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</si>
  <si>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</si>
  <si>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</si>
  <si>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</si>
  <si>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</si>
  <si>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</si>
  <si>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</si>
  <si>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</si>
  <si>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</si>
  <si>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</si>
  <si>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</si>
  <si>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</si>
  <si>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</si>
  <si>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</si>
  <si>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</si>
  <si>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</si>
  <si>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</si>
  <si>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</si>
  <si>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</si>
  <si>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</si>
  <si>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</si>
  <si>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</si>
  <si>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</si>
  <si>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</si>
  <si>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</si>
  <si>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</si>
  <si>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</si>
  <si>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</si>
  <si>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</si>
  <si>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</si>
  <si>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</si>
  <si>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</si>
  <si>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</si>
  <si>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</si>
  <si>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</si>
  <si>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</si>
  <si>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</si>
  <si>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</si>
  <si>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</si>
  <si>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</si>
  <si>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</si>
  <si>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</si>
  <si>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</si>
  <si>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</si>
  <si>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</si>
  <si>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</si>
  <si>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</si>
  <si>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</si>
  <si>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</si>
  <si>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</si>
  <si>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</si>
  <si>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</si>
  <si>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</si>
  <si>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</si>
  <si>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</si>
  <si>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</si>
  <si>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</si>
  <si>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</si>
  <si>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</si>
  <si>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</si>
  <si>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</si>
  <si>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</si>
  <si>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</si>
  <si>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</si>
  <si>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</si>
  <si>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</si>
  <si>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</si>
  <si>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</si>
  <si>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</si>
  <si>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</si>
  <si>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</si>
  <si>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</si>
  <si>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</si>
  <si>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</si>
  <si>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</si>
  <si>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</si>
  <si>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</si>
  <si>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</si>
  <si>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</si>
  <si>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</si>
  <si>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</si>
  <si>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</si>
  <si>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</si>
  <si>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</si>
  <si>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</si>
  <si>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</si>
  <si>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</si>
  <si>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</si>
  <si>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</si>
  <si>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</si>
  <si>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</si>
  <si>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</si>
  <si>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</si>
  <si>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</si>
  <si>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</si>
  <si>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</si>
  <si>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</si>
  <si>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</si>
  <si>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</si>
  <si>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</si>
  <si>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</si>
  <si>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</si>
  <si>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</si>
  <si>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</si>
  <si>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</si>
  <si>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</si>
  <si>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</si>
  <si>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</si>
  <si>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</si>
  <si>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</si>
  <si>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</si>
  <si>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</si>
  <si>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</si>
  <si>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</si>
  <si>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</si>
  <si>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</si>
  <si>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</si>
  <si>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</si>
  <si>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</si>
  <si>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</si>
  <si>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</si>
  <si>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</si>
  <si>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</si>
  <si>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</si>
  <si>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</si>
  <si>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</si>
  <si>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</si>
  <si>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</si>
  <si>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</si>
  <si>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</si>
  <si>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</si>
  <si>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</si>
  <si>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</si>
  <si>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</si>
  <si>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</si>
  <si>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</si>
  <si>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</si>
  <si>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</si>
  <si>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</si>
  <si>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</si>
  <si>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</si>
  <si>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</si>
  <si>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</si>
  <si>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</si>
  <si>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</si>
  <si>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</si>
  <si>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</si>
  <si>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</si>
  <si>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</si>
  <si>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</si>
  <si>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</si>
  <si>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</si>
  <si>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</si>
  <si>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</si>
  <si>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</si>
  <si>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</si>
  <si>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</si>
  <si>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</si>
  <si>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</si>
  <si>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</si>
  <si>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</si>
  <si>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</si>
  <si>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</si>
  <si>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</si>
  <si>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</si>
  <si>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</si>
  <si>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</si>
  <si>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</si>
  <si>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</si>
  <si>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</si>
  <si>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</si>
  <si>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</si>
  <si>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</si>
  <si>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</si>
  <si>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</si>
  <si>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</si>
  <si>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</si>
  <si>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</si>
  <si>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</si>
  <si>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</si>
  <si>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</si>
  <si>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</si>
  <si>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</si>
  <si>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</si>
  <si>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</si>
  <si>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</si>
  <si>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</si>
  <si>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</si>
  <si>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</si>
  <si>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</si>
  <si>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</si>
  <si>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</si>
  <si>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</si>
  <si>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</si>
  <si>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</si>
  <si>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</si>
  <si>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</si>
  <si>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</si>
  <si>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</si>
  <si>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</si>
  <si>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</si>
  <si>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</si>
  <si>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</si>
  <si>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</si>
  <si>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</si>
  <si>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</si>
  <si>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</si>
  <si>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</si>
  <si>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</si>
  <si>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</si>
  <si>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</si>
  <si>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</si>
  <si>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</si>
  <si>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</si>
  <si>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</si>
  <si>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</si>
  <si>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</si>
  <si>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</si>
  <si>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</si>
  <si>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</si>
  <si>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</si>
  <si>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</si>
  <si>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</si>
  <si>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</si>
  <si>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</si>
  <si>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</si>
  <si>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</si>
  <si>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</si>
  <si>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</si>
  <si>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</si>
  <si>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</si>
  <si>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</si>
  <si>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</si>
  <si>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</si>
  <si>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</si>
  <si>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</si>
  <si>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</si>
  <si>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</si>
  <si>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</si>
  <si>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</si>
  <si>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</si>
  <si>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</si>
  <si>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</si>
  <si>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</si>
  <si>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</si>
  <si>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</si>
  <si>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</si>
  <si>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</si>
  <si>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</si>
  <si>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</si>
  <si>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</si>
  <si>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</si>
  <si>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</si>
  <si>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</si>
  <si>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</si>
  <si>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</si>
  <si>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</si>
  <si>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</si>
  <si>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</si>
  <si>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</si>
  <si>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</si>
  <si>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</si>
  <si>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</si>
  <si>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</si>
  <si>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</si>
  <si>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</si>
  <si>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</si>
  <si>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</si>
  <si>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</si>
  <si>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</si>
  <si>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</si>
  <si>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</si>
  <si>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</si>
  <si>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</si>
  <si>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</si>
  <si>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</si>
  <si>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</si>
  <si>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</si>
  <si>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</si>
  <si>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</si>
  <si>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</si>
  <si>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</si>
  <si>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</si>
  <si>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</si>
  <si>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</si>
  <si>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</si>
  <si>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</si>
  <si>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</si>
  <si>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</si>
  <si>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</si>
  <si>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</si>
  <si>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</si>
  <si>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</si>
  <si>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</si>
  <si>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</si>
  <si>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</si>
  <si>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</si>
  <si>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</si>
  <si>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</si>
  <si>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</si>
  <si>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</si>
  <si>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</si>
  <si>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</si>
  <si>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</si>
  <si>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</si>
  <si>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</si>
  <si>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</si>
  <si>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</si>
  <si>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</si>
  <si>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</si>
  <si>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</si>
  <si>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</si>
  <si>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</si>
  <si>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</si>
  <si>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</si>
  <si>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</si>
  <si>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</si>
  <si>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</si>
  <si>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</si>
  <si>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</si>
  <si>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</si>
  <si>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</si>
  <si>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</si>
  <si>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</si>
  <si>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</si>
  <si>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</si>
  <si>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</si>
  <si>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</si>
  <si>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</si>
  <si>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</si>
  <si>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</si>
  <si>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</si>
  <si>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</si>
  <si>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</si>
  <si>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</si>
  <si>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</si>
  <si>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</si>
  <si>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</si>
  <si>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</si>
  <si>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</si>
  <si>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</si>
  <si>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</si>
  <si>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</si>
  <si>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</si>
  <si>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</si>
  <si>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</si>
  <si>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</si>
  <si>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</si>
  <si>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</si>
  <si>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</si>
  <si>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</si>
  <si>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</si>
  <si>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</si>
  <si>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</si>
  <si>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</si>
  <si>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</si>
  <si>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</si>
  <si>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</si>
  <si>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</si>
  <si>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</si>
  <si>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</si>
  <si>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</si>
  <si>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</si>
  <si>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</si>
  <si>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</si>
  <si>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</si>
  <si>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</si>
  <si>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</si>
  <si>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</si>
  <si>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</si>
  <si>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</si>
  <si>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</si>
  <si>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</si>
  <si>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</si>
  <si>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</si>
  <si>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</si>
  <si>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</si>
  <si>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</si>
  <si>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</si>
  <si>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</si>
  <si>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</si>
  <si>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</si>
  <si>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</si>
  <si>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</si>
  <si>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</si>
  <si>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</si>
  <si>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</si>
  <si>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</si>
  <si>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</si>
  <si>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</si>
  <si>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</si>
  <si>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</si>
  <si>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</si>
  <si>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</si>
  <si>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</si>
  <si>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</si>
  <si>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</si>
  <si>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</si>
  <si>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</si>
  <si>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</si>
  <si>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</si>
  <si>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</si>
  <si>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</si>
  <si>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</si>
  <si>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</si>
  <si>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</si>
  <si>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</si>
  <si>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</si>
  <si>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</si>
  <si>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</si>
  <si>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</si>
  <si>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</si>
  <si>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</si>
  <si>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</si>
  <si>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</si>
  <si>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</si>
  <si>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</si>
  <si>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</si>
  <si>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</si>
  <si>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</si>
  <si>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</si>
  <si>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</si>
  <si>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</si>
  <si>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</si>
  <si>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</si>
  <si>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</si>
  <si>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</si>
  <si>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</si>
  <si>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</si>
  <si>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</si>
  <si>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</si>
  <si>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</si>
  <si>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</si>
  <si>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</si>
  <si>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</si>
  <si>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</si>
  <si>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</si>
  <si>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</si>
  <si>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</si>
  <si>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</si>
  <si>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</si>
  <si>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</si>
  <si>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</si>
  <si>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</si>
  <si>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</si>
  <si>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</si>
  <si>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</si>
  <si>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</si>
  <si>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</si>
  <si>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</si>
  <si>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</si>
  <si>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</si>
  <si>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</si>
  <si>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</si>
  <si>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</si>
  <si>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</si>
  <si>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</si>
  <si>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</si>
  <si>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</si>
  <si>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</si>
  <si>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</si>
  <si>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</si>
  <si>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</si>
  <si>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</si>
  <si>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</si>
  <si>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</si>
  <si>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</si>
  <si>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</si>
  <si>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</si>
  <si>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</si>
  <si>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</si>
  <si>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</si>
  <si>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</si>
  <si>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</si>
  <si>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</si>
  <si>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</si>
  <si>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</si>
  <si>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</si>
  <si>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</si>
  <si>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</si>
  <si>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</si>
  <si>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</si>
  <si>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</si>
  <si>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</si>
  <si>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</si>
  <si>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</si>
  <si>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</si>
  <si>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</si>
  <si>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</si>
  <si>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</si>
  <si>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</si>
  <si>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</si>
  <si>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</si>
  <si>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</si>
  <si>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</si>
  <si>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</si>
  <si>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</si>
  <si>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</si>
  <si>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</si>
  <si>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</si>
  <si>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</si>
  <si>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</si>
  <si>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</si>
  <si>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</si>
  <si>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</si>
  <si>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</si>
  <si>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</si>
  <si>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</si>
  <si>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</si>
  <si>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</si>
  <si>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</si>
  <si>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</si>
  <si>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</si>
  <si>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</si>
  <si>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</si>
  <si>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</si>
  <si>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</si>
  <si>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</si>
  <si>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</si>
  <si>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</si>
  <si>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</si>
  <si>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</si>
  <si>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</si>
  <si>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</si>
  <si>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</si>
  <si>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</si>
  <si>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</si>
  <si>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</si>
  <si>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</si>
  <si>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</si>
  <si>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</si>
  <si>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</si>
  <si>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</si>
  <si>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</si>
  <si>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</si>
  <si>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</si>
  <si>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</si>
  <si>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</si>
  <si>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</si>
  <si>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</si>
  <si>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</si>
  <si>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</si>
  <si>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</si>
  <si>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</si>
  <si>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</si>
  <si>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</si>
  <si>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</si>
  <si>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</si>
  <si>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</si>
  <si>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</si>
  <si>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</si>
  <si>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</si>
  <si>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</si>
  <si>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</si>
  <si>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</si>
  <si>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</si>
  <si>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</si>
  <si>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</si>
  <si>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</si>
  <si>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</si>
  <si>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</si>
  <si>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</si>
  <si>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</si>
  <si>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</si>
  <si>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</si>
  <si>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</si>
  <si>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</si>
  <si>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</si>
  <si>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</si>
  <si>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</si>
  <si>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</si>
  <si>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</si>
  <si>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</si>
  <si>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</si>
  <si>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</si>
  <si>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</si>
  <si>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</si>
  <si>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</si>
  <si>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</si>
  <si>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</si>
  <si>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</si>
  <si>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</si>
  <si>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</si>
  <si>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</si>
  <si>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</si>
  <si>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</si>
  <si>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</si>
  <si>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</si>
  <si>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</si>
  <si>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</si>
  <si>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</si>
  <si>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</si>
  <si>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</si>
  <si>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</si>
  <si>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</si>
  <si>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</si>
  <si>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</si>
  <si>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</si>
  <si>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</si>
  <si>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</si>
  <si>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</si>
  <si>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</si>
  <si>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</si>
  <si>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</si>
  <si>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</si>
  <si>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</si>
  <si>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</si>
  <si>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</si>
  <si>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</si>
  <si>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</si>
  <si>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</si>
  <si>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</si>
  <si>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</si>
  <si>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</si>
  <si>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</si>
  <si>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</si>
  <si>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</si>
  <si>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</si>
  <si>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</si>
  <si>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</si>
  <si>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</si>
  <si>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</si>
  <si>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</si>
  <si>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</si>
  <si>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</si>
  <si>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</si>
  <si>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</si>
  <si>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</si>
  <si>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</si>
  <si>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</si>
  <si>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</si>
  <si>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</si>
  <si>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</si>
  <si>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</si>
  <si>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</si>
  <si>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</si>
  <si>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</si>
  <si>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</si>
  <si>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</si>
  <si>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</si>
  <si>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</si>
  <si>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</si>
  <si>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</si>
  <si>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</si>
  <si>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</si>
  <si>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</si>
  <si>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</si>
  <si>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</si>
  <si>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</si>
  <si>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</si>
  <si>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</si>
  <si>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</si>
  <si>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</si>
  <si>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</si>
  <si>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</si>
  <si>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</si>
  <si>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</si>
  <si>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</si>
  <si>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</si>
  <si>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</si>
  <si>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</si>
  <si>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</si>
  <si>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</si>
  <si>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</si>
  <si>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</si>
  <si>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</si>
  <si>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</si>
  <si>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</si>
  <si>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</si>
  <si>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</si>
  <si>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</si>
  <si>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</si>
  <si>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</si>
  <si>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</si>
  <si>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</si>
  <si>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</si>
  <si>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</si>
  <si>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</si>
  <si>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</si>
  <si>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</si>
  <si>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</si>
  <si>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</si>
  <si>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</si>
  <si>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</si>
  <si>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</si>
  <si>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</si>
  <si>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</si>
  <si>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</si>
  <si>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</si>
  <si>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</si>
  <si>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</si>
  <si>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</si>
  <si>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</si>
  <si>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</si>
  <si>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</si>
  <si>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</si>
  <si>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</si>
  <si>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</si>
  <si>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</si>
  <si>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</si>
  <si>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</si>
  <si>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</si>
  <si>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</si>
  <si>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</si>
  <si>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</si>
  <si>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</si>
  <si>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</si>
  <si>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</si>
  <si>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</si>
  <si>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</si>
  <si>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</si>
  <si>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</si>
  <si>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</si>
  <si>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</si>
  <si>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</si>
  <si>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</si>
  <si>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</si>
  <si>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</si>
  <si>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</si>
  <si>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</si>
  <si>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</si>
  <si>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</si>
  <si>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</si>
  <si>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</si>
  <si>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</si>
  <si>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</si>
  <si>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</si>
  <si>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</si>
  <si>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</si>
  <si>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</si>
  <si>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</si>
  <si>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</si>
  <si>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</si>
  <si>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</si>
  <si>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</si>
  <si>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</si>
  <si>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</si>
  <si>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</si>
  <si>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</si>
  <si>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</si>
  <si>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</si>
  <si>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</si>
  <si>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</si>
  <si>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</si>
  <si>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</si>
  <si>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</si>
  <si>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</si>
  <si>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</si>
  <si>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</si>
  <si>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</si>
  <si>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</si>
  <si>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</si>
  <si>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</si>
  <si>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</si>
  <si>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</si>
  <si>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</si>
  <si>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</si>
  <si>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</si>
  <si>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</si>
  <si>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</si>
  <si>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</si>
  <si>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</si>
  <si>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</si>
  <si>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</si>
  <si>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</si>
  <si>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</si>
  <si>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</si>
  <si>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</si>
  <si>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</si>
  <si>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</si>
  <si>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</si>
  <si>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</si>
  <si>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</si>
  <si>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</si>
  <si>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</si>
  <si>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</si>
  <si>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</si>
  <si>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</si>
  <si>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</si>
  <si>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</si>
  <si>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</si>
  <si>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</si>
  <si>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</si>
  <si>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</si>
  <si>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</si>
  <si>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</si>
  <si>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</si>
  <si>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</si>
  <si>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</si>
  <si>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</si>
  <si>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</si>
  <si>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</si>
  <si>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</si>
  <si>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</si>
  <si>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</si>
  <si>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</si>
  <si>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</si>
  <si>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</si>
  <si>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</si>
  <si>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</si>
  <si>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</si>
  <si>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</si>
  <si>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</si>
  <si>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</si>
  <si>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</si>
  <si>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</si>
  <si>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</si>
  <si>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</si>
  <si>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</si>
  <si>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</si>
  <si>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</si>
  <si>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</si>
  <si>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</si>
  <si>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</si>
  <si>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</si>
  <si>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</si>
  <si>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</si>
  <si>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</si>
  <si>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</si>
  <si>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</si>
  <si>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</si>
  <si>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</si>
  <si>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</si>
  <si>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</si>
  <si>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</si>
  <si>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</si>
  <si>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</si>
  <si>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</si>
  <si>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</si>
  <si>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</si>
  <si>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</si>
  <si>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</si>
  <si>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</si>
  <si>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</si>
  <si>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</si>
  <si>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</si>
  <si>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</si>
  <si>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</si>
  <si>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</si>
  <si>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</si>
  <si>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</si>
  <si>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</si>
  <si>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</si>
  <si>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</si>
  <si>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</si>
  <si>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</si>
  <si>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</si>
  <si>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</si>
  <si>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</si>
  <si>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</si>
  <si>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</si>
  <si>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</si>
  <si>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</si>
  <si>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</si>
  <si>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</si>
  <si>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</si>
  <si>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</si>
  <si>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</si>
  <si>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</si>
  <si>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</si>
  <si>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</si>
  <si>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</si>
  <si>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</si>
  <si>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</si>
  <si>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</si>
  <si>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</si>
  <si>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</si>
  <si>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</si>
  <si>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</si>
  <si>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</si>
  <si>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</si>
  <si>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</si>
  <si>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</si>
  <si>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</si>
  <si>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</si>
  <si>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</si>
  <si>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</si>
  <si>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</si>
  <si>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</si>
  <si>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</si>
  <si>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</si>
  <si>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</si>
  <si>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</si>
  <si>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</si>
  <si>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</si>
  <si>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</si>
  <si>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</si>
  <si>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</si>
  <si>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</si>
  <si>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</si>
  <si>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</si>
  <si>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</si>
  <si>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</si>
  <si>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</si>
  <si>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</si>
  <si>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</si>
  <si>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</si>
  <si>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</si>
  <si>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</si>
  <si>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</si>
  <si>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</si>
  <si>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</si>
  <si>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</si>
  <si>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</si>
  <si>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</si>
  <si>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</si>
  <si>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</si>
  <si>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</si>
  <si>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</si>
  <si>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</si>
  <si>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</si>
  <si>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</si>
  <si>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</si>
  <si>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</si>
  <si>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</si>
  <si>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</si>
  <si>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</si>
  <si>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</si>
  <si>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</si>
  <si>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</si>
  <si>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</si>
  <si>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</si>
  <si>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</si>
  <si>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</si>
  <si>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</si>
  <si>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</si>
  <si>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</si>
  <si>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</si>
  <si>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</si>
  <si>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</si>
  <si>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</si>
  <si>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</si>
  <si>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</si>
  <si>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</si>
  <si>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</si>
  <si>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</si>
  <si>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</si>
  <si>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</si>
  <si>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</si>
  <si>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</si>
  <si>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</si>
  <si>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</si>
  <si>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</si>
  <si>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</si>
  <si>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</si>
  <si>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</si>
  <si>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</si>
  <si>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</si>
  <si>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</si>
  <si>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</si>
  <si>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</si>
  <si>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</si>
  <si>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</si>
  <si>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</si>
  <si>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</si>
  <si>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</si>
  <si>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</si>
  <si>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</si>
  <si>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</si>
  <si>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</si>
  <si>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</si>
  <si>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</si>
  <si>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</si>
  <si>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</si>
  <si>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</si>
  <si>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</si>
  <si>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</si>
  <si>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</si>
  <si>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</si>
  <si>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</si>
  <si>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</si>
  <si>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</si>
  <si>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</si>
  <si>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</si>
  <si>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</si>
  <si>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</si>
  <si>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</si>
  <si>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</si>
  <si>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</si>
  <si>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</si>
  <si>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</si>
  <si>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</si>
  <si>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</si>
  <si>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</si>
  <si>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</si>
  <si>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</si>
  <si>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</si>
  <si>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</si>
  <si>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</si>
  <si>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</si>
  <si>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</si>
  <si>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</si>
  <si>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</si>
  <si>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</si>
  <si>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</si>
  <si>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</si>
  <si>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</si>
  <si>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</si>
  <si>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</si>
  <si>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</si>
  <si>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</si>
  <si>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</si>
  <si>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</si>
  <si>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</si>
  <si>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</si>
  <si>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</si>
  <si>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</si>
  <si>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</si>
  <si>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</si>
  <si>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</si>
  <si>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</si>
  <si>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</si>
  <si>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</si>
  <si>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</si>
  <si>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</si>
  <si>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</si>
  <si>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</si>
  <si>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</si>
  <si>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</si>
  <si>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</si>
  <si>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</si>
  <si>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</si>
  <si>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</si>
  <si>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</si>
  <si>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</si>
  <si>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</si>
  <si>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</si>
  <si>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</si>
  <si>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</si>
  <si>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</si>
  <si>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</si>
  <si>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</si>
  <si>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</si>
  <si>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</si>
  <si>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</si>
  <si>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</si>
  <si>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</si>
  <si>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</si>
  <si>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</si>
  <si>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</si>
  <si>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</si>
  <si>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</si>
  <si>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</si>
  <si>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</si>
  <si>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</si>
  <si>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</si>
  <si>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</si>
  <si>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</si>
  <si>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</si>
  <si>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</si>
  <si>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</si>
  <si>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</si>
  <si>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</si>
  <si>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</si>
  <si>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</si>
  <si>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</si>
  <si>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</si>
  <si>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</si>
  <si>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</si>
  <si>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</si>
  <si>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</si>
  <si>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</si>
  <si>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</si>
  <si>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</si>
  <si>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</si>
  <si>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</si>
  <si>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</si>
  <si>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</si>
  <si>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</si>
  <si>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</si>
  <si>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</si>
  <si>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</si>
  <si>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</si>
  <si>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</si>
  <si>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</si>
  <si>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</si>
  <si>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</si>
  <si>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</si>
  <si>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</si>
  <si>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</si>
  <si>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</si>
  <si>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</si>
  <si>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</si>
  <si>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</si>
  <si>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</si>
  <si>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</si>
  <si>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</si>
  <si>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</si>
  <si>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</si>
  <si>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</si>
  <si>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</si>
  <si>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</si>
  <si>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</si>
  <si>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</si>
  <si>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</si>
  <si>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</si>
  <si>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</si>
  <si>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</si>
  <si>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</si>
  <si>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</si>
  <si>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</si>
  <si>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</si>
  <si>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</si>
  <si>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</si>
  <si>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</si>
  <si>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</si>
  <si>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</si>
  <si>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</si>
  <si>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</si>
  <si>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</si>
  <si>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</si>
  <si>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</si>
  <si>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</si>
  <si>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</si>
  <si>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</si>
  <si>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</si>
  <si>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</si>
  <si>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</si>
  <si>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</si>
  <si>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</si>
  <si>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</si>
  <si>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</si>
  <si>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</si>
  <si>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</si>
  <si>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</si>
  <si>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</si>
  <si>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</si>
  <si>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</si>
  <si>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</si>
  <si>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</si>
  <si>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</si>
  <si>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</si>
  <si>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</si>
  <si>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</si>
  <si>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</si>
  <si>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</si>
  <si>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</si>
  <si>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</si>
  <si>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</si>
  <si>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</si>
  <si>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</si>
  <si>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</si>
  <si>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</si>
  <si>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</si>
  <si>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</si>
  <si>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</si>
  <si>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</si>
  <si>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</si>
  <si>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</si>
  <si>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</si>
  <si>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</si>
  <si>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</si>
  <si>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</si>
  <si>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</si>
  <si>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</si>
  <si>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</si>
  <si>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</si>
  <si>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</si>
  <si>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</si>
  <si>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</si>
  <si>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</si>
  <si>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</si>
  <si>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</si>
  <si>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</si>
  <si>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</si>
  <si>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</si>
  <si>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</si>
  <si>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</si>
  <si>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</si>
  <si>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</si>
  <si>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</si>
  <si>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</si>
  <si>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</si>
  <si>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</si>
  <si>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</si>
  <si>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</si>
  <si>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</si>
  <si>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</si>
  <si>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</si>
  <si>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</si>
  <si>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</si>
  <si>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</si>
  <si>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</si>
  <si>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</si>
  <si>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</si>
  <si>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</si>
  <si>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</si>
  <si>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</si>
  <si>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</si>
  <si>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</si>
  <si>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</si>
  <si>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</si>
  <si>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</si>
  <si>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</si>
  <si>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</si>
  <si>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</si>
  <si>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</si>
  <si>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</si>
  <si>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</si>
  <si>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</si>
  <si>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</si>
  <si>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</si>
  <si>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</si>
  <si>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</si>
  <si>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</si>
  <si>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</si>
  <si>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</si>
  <si>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</si>
  <si>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</si>
  <si>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</si>
  <si>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</si>
  <si>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</si>
  <si>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</si>
  <si>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</si>
  <si>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</si>
  <si>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</si>
  <si>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</si>
  <si>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</si>
  <si>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</si>
  <si>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</si>
  <si>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</si>
  <si>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</si>
  <si>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</si>
  <si>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</si>
  <si>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</si>
  <si>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</si>
  <si>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</si>
  <si>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</si>
  <si>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</si>
  <si>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</si>
  <si>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</si>
  <si>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</si>
  <si>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</si>
  <si>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</si>
  <si>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</si>
  <si>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</si>
  <si>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</si>
  <si>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</si>
  <si>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</si>
  <si>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</si>
  <si>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</si>
  <si>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</si>
  <si>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</si>
  <si>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</si>
  <si>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</si>
  <si>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</si>
  <si>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</si>
  <si>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</si>
  <si>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</si>
  <si>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</si>
  <si>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</si>
  <si>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</si>
  <si>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</si>
  <si>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</si>
  <si>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</si>
  <si>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</si>
  <si>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</si>
  <si>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</si>
  <si>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</si>
  <si>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</si>
  <si>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</si>
  <si>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</si>
  <si>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</si>
  <si>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</si>
  <si>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</si>
  <si>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</si>
  <si>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</si>
  <si>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</si>
  <si>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</si>
  <si>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</si>
  <si>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</si>
  <si>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</si>
  <si>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</si>
  <si>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</si>
  <si>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</si>
  <si>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</si>
  <si>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</si>
  <si>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</si>
  <si>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</si>
  <si>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</si>
  <si>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</si>
  <si>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</si>
  <si>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</si>
  <si>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</si>
  <si>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</si>
  <si>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</si>
  <si>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</si>
  <si>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</si>
  <si>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</si>
  <si>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</si>
  <si>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</si>
  <si>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</si>
  <si>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</si>
  <si>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</si>
  <si>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</si>
  <si>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</si>
  <si>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</si>
  <si>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</si>
  <si>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</si>
  <si>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</si>
  <si>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</si>
  <si>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</si>
  <si>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</si>
  <si>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</si>
  <si>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</si>
  <si>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</si>
  <si>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</si>
  <si>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</si>
  <si>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</si>
  <si>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</si>
  <si>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</si>
  <si>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</si>
  <si>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</si>
  <si>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</si>
  <si>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</si>
  <si>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</si>
  <si>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</si>
  <si>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</si>
  <si>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</si>
  <si>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</si>
  <si>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</si>
  <si>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</si>
  <si>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</si>
  <si>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</si>
  <si>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</si>
  <si>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</si>
  <si>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</si>
  <si>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</si>
  <si>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</si>
  <si>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</si>
  <si>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</si>
  <si>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</si>
  <si>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</si>
  <si>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</si>
  <si>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</si>
  <si>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</si>
  <si>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</si>
  <si>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</si>
  <si>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</si>
  <si>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</si>
  <si>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</si>
  <si>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</si>
  <si>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</si>
  <si>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</si>
  <si>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</si>
  <si>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</si>
  <si>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</si>
  <si>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</si>
  <si>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</si>
  <si>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</si>
  <si>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</si>
  <si>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</si>
  <si>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</si>
  <si>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</si>
  <si>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</si>
  <si>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</si>
  <si>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</si>
  <si>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</si>
  <si>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</si>
  <si>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</si>
  <si>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</si>
  <si>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</si>
  <si>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</si>
  <si>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</si>
  <si>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</si>
  <si>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</si>
  <si>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</si>
  <si>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</si>
  <si>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</si>
  <si>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</si>
  <si>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</si>
  <si>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</si>
  <si>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</si>
  <si>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</si>
  <si>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</si>
  <si>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</si>
  <si>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</si>
  <si>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</si>
  <si>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</si>
  <si>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</si>
  <si>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</si>
  <si>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</si>
  <si>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</si>
  <si>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</si>
  <si>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</si>
  <si>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</si>
  <si>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</si>
  <si>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</si>
  <si>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</si>
  <si>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</si>
  <si>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</si>
  <si>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</si>
  <si>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</si>
  <si>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</si>
  <si>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</si>
  <si>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</si>
  <si>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</si>
  <si>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</si>
  <si>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</si>
  <si>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</si>
  <si>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</si>
  <si>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</si>
  <si>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</si>
  <si>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</si>
  <si>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</si>
  <si>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</si>
  <si>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</si>
  <si>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</si>
  <si>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</si>
  <si>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</si>
  <si>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</si>
  <si>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</si>
  <si>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</si>
  <si>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</si>
  <si>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</si>
  <si>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</si>
  <si>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</si>
  <si>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</si>
  <si>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</si>
  <si>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</si>
  <si>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</si>
  <si>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</si>
  <si>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</si>
  <si>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</si>
  <si>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</si>
  <si>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</si>
  <si>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</si>
  <si>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</si>
  <si>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</si>
  <si>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</si>
  <si>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</si>
  <si>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</si>
  <si>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</si>
  <si>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</si>
  <si>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</si>
  <si>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</si>
  <si>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</si>
  <si>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</si>
  <si>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</si>
  <si>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</si>
  <si>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</si>
  <si>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</si>
  <si>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</si>
  <si>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</si>
  <si>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</si>
  <si>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</si>
  <si>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</si>
  <si>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</si>
  <si>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</si>
  <si>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</si>
  <si>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</si>
  <si>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</si>
  <si>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</si>
  <si>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</si>
  <si>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</si>
  <si>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</si>
  <si>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</si>
  <si>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</si>
  <si>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</si>
  <si>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</si>
  <si>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</si>
  <si>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</si>
  <si>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</si>
  <si>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</si>
  <si>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</si>
  <si>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</si>
  <si>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</si>
  <si>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</si>
  <si>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</si>
  <si>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</si>
  <si>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</si>
  <si>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</si>
  <si>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</si>
  <si>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</si>
  <si>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</si>
  <si>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</si>
  <si>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</si>
  <si>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</si>
  <si>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</si>
  <si>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</si>
  <si>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</si>
  <si>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</si>
  <si>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</si>
  <si>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</si>
  <si>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</si>
  <si>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</si>
  <si>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</si>
  <si>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</si>
  <si>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</si>
  <si>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</si>
  <si>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</si>
  <si>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</si>
  <si>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</si>
  <si>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</si>
  <si>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</si>
  <si>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</si>
  <si>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</si>
  <si>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</si>
  <si>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</si>
  <si>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</si>
  <si>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</si>
  <si>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</si>
  <si>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</si>
  <si>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</si>
  <si>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</si>
  <si>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</si>
  <si>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</si>
  <si>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</si>
  <si>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</si>
  <si>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</si>
  <si>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</si>
  <si>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</si>
  <si>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</si>
  <si>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</si>
  <si>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</si>
  <si>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</si>
  <si>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</si>
  <si>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</si>
  <si>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</si>
  <si>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</si>
  <si>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</si>
  <si>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</si>
  <si>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</si>
  <si>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</si>
  <si>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</si>
  <si>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</si>
  <si>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</si>
  <si>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</si>
  <si>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</si>
  <si>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</si>
  <si>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</si>
  <si>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</si>
  <si>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</si>
  <si>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</si>
  <si>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</si>
  <si>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</si>
  <si>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</si>
  <si>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</si>
  <si>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</si>
  <si>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</si>
  <si>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</si>
  <si>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</si>
  <si>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</si>
  <si>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</si>
  <si>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</si>
  <si>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</si>
  <si>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</si>
  <si>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</si>
  <si>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</si>
  <si>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</si>
  <si>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</si>
  <si>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</si>
  <si>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</si>
  <si>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</si>
  <si>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</si>
  <si>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</si>
  <si>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</si>
  <si>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</si>
  <si>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</si>
  <si>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</si>
  <si>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</si>
  <si>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</si>
  <si>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</si>
  <si>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</si>
  <si>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</si>
  <si>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</si>
  <si>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</si>
  <si>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</si>
  <si>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</si>
  <si>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</si>
  <si>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</si>
  <si>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</si>
  <si>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</si>
  <si>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</si>
  <si>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</si>
  <si>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</si>
  <si>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</si>
  <si>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</si>
  <si>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</si>
  <si>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</si>
  <si>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</si>
  <si>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</si>
  <si>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</si>
  <si>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</si>
  <si>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</si>
  <si>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</si>
  <si>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</si>
  <si>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</si>
  <si>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</si>
  <si>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</si>
  <si>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</si>
  <si>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</si>
  <si>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</si>
  <si>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</si>
  <si>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</si>
  <si>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</si>
  <si>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</si>
  <si>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</si>
  <si>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</si>
  <si>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</si>
  <si>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</si>
  <si>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</si>
  <si>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</si>
  <si>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</si>
  <si>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</si>
  <si>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</si>
  <si>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</si>
  <si>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</si>
  <si>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</si>
  <si>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</si>
  <si>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</si>
  <si>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</si>
  <si>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</si>
  <si>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</si>
  <si>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</si>
  <si>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</si>
  <si>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</si>
  <si>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</si>
  <si>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</si>
  <si>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</si>
  <si>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</si>
  <si>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</si>
  <si>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</si>
  <si>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</si>
  <si>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</si>
  <si>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</si>
  <si>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</si>
  <si>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</si>
  <si>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</si>
  <si>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</si>
  <si>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</si>
  <si>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</si>
  <si>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</si>
  <si>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</si>
  <si>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</si>
  <si>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</si>
  <si>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</si>
  <si>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</si>
  <si>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</si>
  <si>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</si>
  <si>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</si>
  <si>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</si>
  <si>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</si>
  <si>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</si>
  <si>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</si>
  <si>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</si>
  <si>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</si>
  <si>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</si>
  <si>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</si>
  <si>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</si>
  <si>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</si>
  <si>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</si>
  <si>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</si>
  <si>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</si>
  <si>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</si>
  <si>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</si>
  <si>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</si>
  <si>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</si>
  <si>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</si>
  <si>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</si>
  <si>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</si>
  <si>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</si>
  <si>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</si>
  <si>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</si>
  <si>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</si>
  <si>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</si>
  <si>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</si>
  <si>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</si>
  <si>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</si>
  <si>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</si>
  <si>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</si>
  <si>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</si>
  <si>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</si>
  <si>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</si>
  <si>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</si>
  <si>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</si>
  <si>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</si>
  <si>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</si>
  <si>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</si>
  <si>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</si>
  <si>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</si>
  <si>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</si>
  <si>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</si>
  <si>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</si>
  <si>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</si>
  <si>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</si>
  <si>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</si>
  <si>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</si>
  <si>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</si>
  <si>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</si>
  <si>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</si>
  <si>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</si>
  <si>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</si>
  <si>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</si>
  <si>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</si>
  <si>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</si>
  <si>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</si>
  <si>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</si>
  <si>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</si>
  <si>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</si>
  <si>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</si>
  <si>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</si>
  <si>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</si>
  <si>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</si>
  <si>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</si>
  <si>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</si>
  <si>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</si>
  <si>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</si>
  <si>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</si>
  <si>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</si>
  <si>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</si>
  <si>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</si>
  <si>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</si>
  <si>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</si>
  <si>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</si>
  <si>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</si>
  <si>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</si>
  <si>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</si>
  <si>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</si>
  <si>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</si>
  <si>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</si>
  <si>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</si>
  <si>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</si>
  <si>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</si>
  <si>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</si>
  <si>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</si>
  <si>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</si>
  <si>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</si>
  <si>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</si>
  <si>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</si>
  <si>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</si>
  <si>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</si>
  <si>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</si>
  <si>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</si>
  <si>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</si>
  <si>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</si>
  <si>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</si>
  <si>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</si>
  <si>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</si>
  <si>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</si>
  <si>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</si>
  <si>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</si>
  <si>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</si>
  <si>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</si>
  <si>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</si>
  <si>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</si>
  <si>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</si>
  <si>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</si>
  <si>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</si>
  <si>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</si>
  <si>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</si>
  <si>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</si>
  <si>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</si>
  <si>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</si>
  <si>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</si>
  <si>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</si>
  <si>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</si>
  <si>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</si>
  <si>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</si>
  <si>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</si>
  <si>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</si>
  <si>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</si>
  <si>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</si>
  <si>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</si>
  <si>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</si>
  <si>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</si>
  <si>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</si>
  <si>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</si>
  <si>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</si>
  <si>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</si>
  <si>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</si>
  <si>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</si>
  <si>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</si>
  <si>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</si>
  <si>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</si>
  <si>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</si>
  <si>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</si>
  <si>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</si>
  <si>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</si>
  <si>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</si>
  <si>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</si>
  <si>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</si>
  <si>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</si>
  <si>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</si>
  <si>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</si>
  <si>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</si>
  <si>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</si>
  <si>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</si>
  <si>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</si>
  <si>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</si>
  <si>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</si>
  <si>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</si>
  <si>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</si>
  <si>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</si>
  <si>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</si>
  <si>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</si>
  <si>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</si>
  <si>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</si>
  <si>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</si>
  <si>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</si>
  <si>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</si>
  <si>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</si>
  <si>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</si>
  <si>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</si>
  <si>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</si>
  <si>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</si>
  <si>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</si>
  <si>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</si>
  <si>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</si>
  <si>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</si>
  <si>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</si>
  <si>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</si>
  <si>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</si>
  <si>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</si>
  <si>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</si>
  <si>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</si>
  <si>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</si>
  <si>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</si>
  <si>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</si>
  <si>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</si>
  <si>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</si>
  <si>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</si>
  <si>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</si>
  <si>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</si>
  <si>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</si>
  <si>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</si>
  <si>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</si>
  <si>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</si>
  <si>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</si>
  <si>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</si>
  <si>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</si>
  <si>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</si>
  <si>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</si>
  <si>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</si>
  <si>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</si>
  <si>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</si>
  <si>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</si>
  <si>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</si>
  <si>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</si>
  <si>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</si>
  <si>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</si>
  <si>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</si>
  <si>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</si>
  <si>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</si>
  <si>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</si>
  <si>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</si>
  <si>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</si>
  <si>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</si>
  <si>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</si>
  <si>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</si>
  <si>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</si>
  <si>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</si>
  <si>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</si>
  <si>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</si>
  <si>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</si>
  <si>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</si>
  <si>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</si>
  <si>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</si>
  <si>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</si>
  <si>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</si>
  <si>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</si>
  <si>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</si>
  <si>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</si>
  <si>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</si>
  <si>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</si>
  <si>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</si>
  <si>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</si>
  <si>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</si>
  <si>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</si>
  <si>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</si>
  <si>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</si>
  <si>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</si>
  <si>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</si>
  <si>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</si>
  <si>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</si>
  <si>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</si>
  <si>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</si>
  <si>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</si>
  <si>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</si>
  <si>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</si>
  <si>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</si>
  <si>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</si>
  <si>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</si>
  <si>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</si>
  <si>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</si>
  <si>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</si>
  <si>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</si>
  <si>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</si>
  <si>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</si>
  <si>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</si>
  <si>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</si>
  <si>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</si>
  <si>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</si>
  <si>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</si>
  <si>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</si>
  <si>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</si>
  <si>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</si>
  <si>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</si>
  <si>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</si>
  <si>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</si>
  <si>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</si>
  <si>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</si>
  <si>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</si>
  <si>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</si>
  <si>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</si>
  <si>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</si>
  <si>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</si>
  <si>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</si>
  <si>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</si>
  <si>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</si>
  <si>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</si>
  <si>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</si>
  <si>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</si>
  <si>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</si>
  <si>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</si>
  <si>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</si>
  <si>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</si>
  <si>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</si>
  <si>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</si>
  <si>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</si>
  <si>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</si>
  <si>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</si>
  <si>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</si>
  <si>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</si>
  <si>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</si>
  <si>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</si>
  <si>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</si>
  <si>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</si>
  <si>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</si>
  <si>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</si>
  <si>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</si>
  <si>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</si>
  <si>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</si>
  <si>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</si>
  <si>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</si>
  <si>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</si>
  <si>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</si>
  <si>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</si>
  <si>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</si>
  <si>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</si>
  <si>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</si>
  <si>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</si>
  <si>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</si>
  <si>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</si>
  <si>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</si>
  <si>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</si>
  <si>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</si>
  <si>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</si>
  <si>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</si>
  <si>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</si>
  <si>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</si>
  <si>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</si>
  <si>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</si>
  <si>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</si>
  <si>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</si>
  <si>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</si>
  <si>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</si>
  <si>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</si>
  <si>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</si>
  <si>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</si>
  <si>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</si>
  <si>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</si>
  <si>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</si>
  <si>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</si>
  <si>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</si>
  <si>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</si>
  <si>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</si>
  <si>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</si>
  <si>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</si>
  <si>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</si>
  <si>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</si>
  <si>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</si>
  <si>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</si>
  <si>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</si>
  <si>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</si>
  <si>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</si>
  <si>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</si>
  <si>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</si>
  <si>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</si>
  <si>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</si>
  <si>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</si>
  <si>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</si>
  <si>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</si>
  <si>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</si>
  <si>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</si>
  <si>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</si>
  <si>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</si>
  <si>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</si>
  <si>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</si>
  <si>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</si>
  <si>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</si>
  <si>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</si>
  <si>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</si>
  <si>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</si>
  <si>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</si>
  <si>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</si>
  <si>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</si>
  <si>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</si>
  <si>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</si>
  <si>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</si>
  <si>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</si>
  <si>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</si>
  <si>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</si>
  <si>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</si>
  <si>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</si>
  <si>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</si>
  <si>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</si>
  <si>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</si>
  <si>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</si>
  <si>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</si>
  <si>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</si>
  <si>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</si>
  <si>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</si>
  <si>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</si>
  <si>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</si>
  <si>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</si>
  <si>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</si>
  <si>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</si>
  <si>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</si>
  <si>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</si>
  <si>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</si>
  <si>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</si>
  <si>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</si>
  <si>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</si>
  <si>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</si>
  <si>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</si>
  <si>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</si>
  <si>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</si>
  <si>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</si>
  <si>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</si>
  <si>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</si>
  <si>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</si>
  <si>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</si>
  <si>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</si>
  <si>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</si>
  <si>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</si>
  <si>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</si>
  <si>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</si>
  <si>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</si>
  <si>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</si>
  <si>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</si>
  <si>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</si>
  <si>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</si>
  <si>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</si>
  <si>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</si>
  <si>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</si>
  <si>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</si>
  <si>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</si>
  <si>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</si>
  <si>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</si>
  <si>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</si>
  <si>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</si>
  <si>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</si>
  <si>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</si>
  <si>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</si>
  <si>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</si>
  <si>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</si>
  <si>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</si>
  <si>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</si>
  <si>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</si>
  <si>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</si>
  <si>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</si>
  <si>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</si>
  <si>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</si>
  <si>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</si>
  <si>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</si>
  <si>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</si>
  <si>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</si>
  <si>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</si>
  <si>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</si>
  <si>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</si>
  <si>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</si>
  <si>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</si>
  <si>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</si>
  <si>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</si>
  <si>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</si>
  <si>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</si>
  <si>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</si>
  <si>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</si>
  <si>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</si>
  <si>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</si>
  <si>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</si>
  <si>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</si>
  <si>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</si>
  <si>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</si>
  <si>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</si>
  <si>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</si>
  <si>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</si>
  <si>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</si>
  <si>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</si>
  <si>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</si>
  <si>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</si>
  <si>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</si>
  <si>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</si>
  <si>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</si>
  <si>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</si>
  <si>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</si>
  <si>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</si>
  <si>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</si>
  <si>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</si>
  <si>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</si>
  <si>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</si>
  <si>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</si>
  <si>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</si>
  <si>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</si>
  <si>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</si>
  <si>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</si>
  <si>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</si>
  <si>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</si>
  <si>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</si>
  <si>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</si>
  <si>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</si>
  <si>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</si>
  <si>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</si>
  <si>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</si>
  <si>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</si>
  <si>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</si>
  <si>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</si>
  <si>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</si>
  <si>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</si>
  <si>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</si>
  <si>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</si>
  <si>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</si>
  <si>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</si>
  <si>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</si>
  <si>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</si>
  <si>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</si>
  <si>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</si>
  <si>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</si>
  <si>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</si>
  <si>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</si>
  <si>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</si>
  <si>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</si>
  <si>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</si>
  <si>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</si>
  <si>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</si>
  <si>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</si>
  <si>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</si>
  <si>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</si>
  <si>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</si>
  <si>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</si>
  <si>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</si>
  <si>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</si>
  <si>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</si>
  <si>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</si>
  <si>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</si>
  <si>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</si>
  <si>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</si>
  <si>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</si>
  <si>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</si>
  <si>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</si>
  <si>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</si>
  <si>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</si>
  <si>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</si>
  <si>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</si>
  <si>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</si>
  <si>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</si>
  <si>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</si>
  <si>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</si>
  <si>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</si>
  <si>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</si>
  <si>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</si>
  <si>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</si>
  <si>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</si>
  <si>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</si>
  <si>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</si>
  <si>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</si>
  <si>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</si>
  <si>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</si>
  <si>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</si>
  <si>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</si>
  <si>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</si>
  <si>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</si>
  <si>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</si>
  <si>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</si>
  <si>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</si>
  <si>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</si>
  <si>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</si>
  <si>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</si>
  <si>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</si>
  <si>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</si>
  <si>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</si>
  <si>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</si>
  <si>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</si>
  <si>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</si>
  <si>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</si>
  <si>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</si>
  <si>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</si>
  <si>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</si>
  <si>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</si>
  <si>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</si>
  <si>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</si>
  <si>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</si>
  <si>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</si>
  <si>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</si>
  <si>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</si>
  <si>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</si>
  <si>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</si>
  <si>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</si>
  <si>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</si>
  <si>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</si>
  <si>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</si>
  <si>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</si>
  <si>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</si>
  <si>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</si>
  <si>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</si>
  <si>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</si>
  <si>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</si>
  <si>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</si>
  <si>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</si>
  <si>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</si>
  <si>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</si>
  <si>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</si>
  <si>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</si>
  <si>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</si>
  <si>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</si>
  <si>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</si>
  <si>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</si>
  <si>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</si>
  <si>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</si>
  <si>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</si>
  <si>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</si>
  <si>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</si>
  <si>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</si>
  <si>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</si>
  <si>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</si>
  <si>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</si>
  <si>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</si>
  <si>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</si>
  <si>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</si>
  <si>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</si>
  <si>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</si>
  <si>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</si>
  <si>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</si>
  <si>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</si>
  <si>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</si>
  <si>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</si>
  <si>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</si>
  <si>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</si>
  <si>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</si>
  <si>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</si>
  <si>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</si>
  <si>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</si>
  <si>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</si>
  <si>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</si>
  <si>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</si>
  <si>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</si>
  <si>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</si>
  <si>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</si>
  <si>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</si>
  <si>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</si>
  <si>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</si>
  <si>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</si>
  <si>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</si>
  <si>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</si>
  <si>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</si>
  <si>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</si>
  <si>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</si>
  <si>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</si>
  <si>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</si>
  <si>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</si>
  <si>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</si>
  <si>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</si>
  <si>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</si>
  <si>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</si>
  <si>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</si>
  <si>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</si>
  <si>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</si>
  <si>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</si>
  <si>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</si>
  <si>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</si>
  <si>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</si>
  <si>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</si>
  <si>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</si>
  <si>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</si>
  <si>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</si>
  <si>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</si>
  <si>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</si>
  <si>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</si>
  <si>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</si>
  <si>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</si>
  <si>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</si>
  <si>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</si>
  <si>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</si>
  <si>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</si>
  <si>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</si>
  <si>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</si>
  <si>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</si>
  <si>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</si>
  <si>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</si>
  <si>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</si>
  <si>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</si>
  <si>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</si>
  <si>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</si>
  <si>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</si>
  <si>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</si>
  <si>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</si>
  <si>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</si>
  <si>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</si>
  <si>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</si>
  <si>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</si>
  <si>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</si>
  <si>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</si>
  <si>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</si>
  <si>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</si>
  <si>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</si>
  <si>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</si>
  <si>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</si>
  <si>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</si>
  <si>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</si>
  <si>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</si>
  <si>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</si>
  <si>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</si>
  <si>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</si>
  <si>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</si>
  <si>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</si>
  <si>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</si>
  <si>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</si>
  <si>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</si>
  <si>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</si>
  <si>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</si>
  <si>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</si>
  <si>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</si>
  <si>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</si>
  <si>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</si>
  <si>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</si>
  <si>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</si>
  <si>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</si>
  <si>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</si>
  <si>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</si>
  <si>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</si>
  <si>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</si>
  <si>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</si>
  <si>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</si>
  <si>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</si>
  <si>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</si>
  <si>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</si>
  <si>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</si>
  <si>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</si>
  <si>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</si>
  <si>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</si>
  <si>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</si>
  <si>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</si>
  <si>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</si>
  <si>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</si>
  <si>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</si>
  <si>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</si>
  <si>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</si>
  <si>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</si>
  <si>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</si>
  <si>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</si>
  <si>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</si>
  <si>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</si>
  <si>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</si>
  <si>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</si>
  <si>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</si>
  <si>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</si>
  <si>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</si>
  <si>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</si>
  <si>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</si>
  <si>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</si>
  <si>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</si>
  <si>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</si>
  <si>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</si>
  <si>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</si>
  <si>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</si>
  <si>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</si>
  <si>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</si>
  <si>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</si>
  <si>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</si>
  <si>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</si>
  <si>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</si>
  <si>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</si>
  <si>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</si>
  <si>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</si>
  <si>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</si>
  <si>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</si>
  <si>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</si>
  <si>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</si>
  <si>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</si>
  <si>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</si>
  <si>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</si>
  <si>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</si>
  <si>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</si>
  <si>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</si>
  <si>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</si>
  <si>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</si>
  <si>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</si>
  <si>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</si>
  <si>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</si>
  <si>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</si>
  <si>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</si>
  <si>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</si>
  <si>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</si>
  <si>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</si>
  <si>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</si>
  <si>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</si>
  <si>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</si>
  <si>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</si>
  <si>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</si>
  <si>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</si>
  <si>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</si>
  <si>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</si>
  <si>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</si>
  <si>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</si>
  <si>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</si>
  <si>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</si>
  <si>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</si>
  <si>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</si>
  <si>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</si>
  <si>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</si>
  <si>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</si>
  <si>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</si>
  <si>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</si>
  <si>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</si>
  <si>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</si>
  <si>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</si>
  <si>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</si>
  <si>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</si>
  <si>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</si>
  <si>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</si>
  <si>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</si>
  <si>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</si>
  <si>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</si>
  <si>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</si>
  <si>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</si>
  <si>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</si>
  <si>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</si>
  <si>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</si>
  <si>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</si>
  <si>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</si>
  <si>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</si>
  <si>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</si>
  <si>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</si>
  <si>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</si>
  <si>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</si>
  <si>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</si>
  <si>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</si>
  <si>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</si>
  <si>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</si>
  <si>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</si>
  <si>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</si>
  <si>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</si>
  <si>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</si>
  <si>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</si>
  <si>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</si>
  <si>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</si>
  <si>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</si>
  <si>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</si>
  <si>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</si>
  <si>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</si>
  <si>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</si>
  <si>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</si>
  <si>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</si>
  <si>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</si>
  <si>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</si>
  <si>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</si>
  <si>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</si>
  <si>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</si>
  <si>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</si>
  <si>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</si>
  <si>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</si>
  <si>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</si>
  <si>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</si>
  <si>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</si>
  <si>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</si>
  <si>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</si>
  <si>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</si>
  <si>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</si>
  <si>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</si>
  <si>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</si>
  <si>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</si>
  <si>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</si>
  <si>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</si>
  <si>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</si>
  <si>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</si>
  <si>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</si>
  <si>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</si>
  <si>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</si>
  <si>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</si>
  <si>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</si>
  <si>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</si>
  <si>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</si>
  <si>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</si>
  <si>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</si>
  <si>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</si>
  <si>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</si>
  <si>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</si>
  <si>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</si>
  <si>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</si>
  <si>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</si>
  <si>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</si>
  <si>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</si>
  <si>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</si>
  <si>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</si>
  <si>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</si>
  <si>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</si>
  <si>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</si>
  <si>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</si>
  <si>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</si>
  <si>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</si>
  <si>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</si>
  <si>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</si>
  <si>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</si>
  <si>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</si>
  <si>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</si>
  <si>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</si>
  <si>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</si>
  <si>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</si>
  <si>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</si>
  <si>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</si>
  <si>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</si>
  <si>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</si>
  <si>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</si>
  <si>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</si>
  <si>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</si>
  <si>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</si>
  <si>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</si>
  <si>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</si>
  <si>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</si>
  <si>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</si>
  <si>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</si>
  <si>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</si>
  <si>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</si>
  <si>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</si>
  <si>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</si>
  <si>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</si>
  <si>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</si>
  <si>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</si>
  <si>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</si>
  <si>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</si>
  <si>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</si>
  <si>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</si>
  <si>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</si>
  <si>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</si>
  <si>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</si>
  <si>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</si>
  <si>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</si>
  <si>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</si>
  <si>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</si>
  <si>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</si>
  <si>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</si>
  <si>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</si>
  <si>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</si>
  <si>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</si>
  <si>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</si>
  <si>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</si>
  <si>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</si>
  <si>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</si>
  <si>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</si>
  <si>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</si>
  <si>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</si>
  <si>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</si>
  <si>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</si>
  <si>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</si>
  <si>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</si>
  <si>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</si>
  <si>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</si>
  <si>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</si>
  <si>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</si>
  <si>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</si>
  <si>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</si>
  <si>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</si>
  <si>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</si>
  <si>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</si>
  <si>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</si>
  <si>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</si>
  <si>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</si>
  <si>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</si>
  <si>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</si>
  <si>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</si>
  <si>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</si>
  <si>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</si>
  <si>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</si>
  <si>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</si>
  <si>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</si>
  <si>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</si>
  <si>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</si>
  <si>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</si>
  <si>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</si>
  <si>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</si>
  <si>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</si>
  <si>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</si>
  <si>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</si>
  <si>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</si>
  <si>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</si>
  <si>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</si>
  <si>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</si>
  <si>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</si>
  <si>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</si>
  <si>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</si>
  <si>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</si>
  <si>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</si>
  <si>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</si>
  <si>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</si>
  <si>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</si>
  <si>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</si>
  <si>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</si>
  <si>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</si>
  <si>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</si>
  <si>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</si>
  <si>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</si>
  <si>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</si>
  <si>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</si>
  <si>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</si>
  <si>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</si>
  <si>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</si>
  <si>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</si>
  <si>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</si>
  <si>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</si>
  <si>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</si>
  <si>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</si>
  <si>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</si>
  <si>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</si>
  <si>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</si>
  <si>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</si>
  <si>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</si>
  <si>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</si>
  <si>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</si>
  <si>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</si>
  <si>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</si>
  <si>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</si>
  <si>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</si>
  <si>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</si>
  <si>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</si>
  <si>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</si>
  <si>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</si>
  <si>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</si>
  <si>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</si>
  <si>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</si>
  <si>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</si>
  <si>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</si>
  <si>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</si>
  <si>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</si>
  <si>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</si>
  <si>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</si>
  <si>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</si>
  <si>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</si>
  <si>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</si>
  <si>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</si>
  <si>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</si>
  <si>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</si>
  <si>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</si>
  <si>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</si>
  <si>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</si>
  <si>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</si>
  <si>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</si>
  <si>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</si>
  <si>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</si>
  <si>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</si>
  <si>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</si>
  <si>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</si>
  <si>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</si>
  <si>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</si>
  <si>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</si>
  <si>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</si>
  <si>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</si>
  <si>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</si>
  <si>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</si>
  <si>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</si>
  <si>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</si>
  <si>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</si>
  <si>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</si>
  <si>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</si>
  <si>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</si>
  <si>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</si>
  <si>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</si>
  <si>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</si>
  <si>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</si>
  <si>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</si>
  <si>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</si>
  <si>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</si>
  <si>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</si>
  <si>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</si>
  <si>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</si>
  <si>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</si>
  <si>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</si>
  <si>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</si>
  <si>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</si>
  <si>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</si>
  <si>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</si>
  <si>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</si>
  <si>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</si>
  <si>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</si>
  <si>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</si>
  <si>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</si>
  <si>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</si>
  <si>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</si>
  <si>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</si>
  <si>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</si>
  <si>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</si>
  <si>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</si>
  <si>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</si>
  <si>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</si>
  <si>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</si>
  <si>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</si>
  <si>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</si>
  <si>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</si>
  <si>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</si>
  <si>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</si>
  <si>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</si>
  <si>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</si>
  <si>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</si>
  <si>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</si>
  <si>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</si>
  <si>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</si>
  <si>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</si>
  <si>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</si>
  <si>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</si>
  <si>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</si>
  <si>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</si>
  <si>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</si>
  <si>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</si>
  <si>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</si>
  <si>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</si>
  <si>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</si>
  <si>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</si>
  <si>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</si>
  <si>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</si>
  <si>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</si>
  <si>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</si>
  <si>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</si>
  <si>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</si>
  <si>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</si>
  <si>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</si>
  <si>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</si>
  <si>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</si>
  <si>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</si>
  <si>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</si>
  <si>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</si>
  <si>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</si>
  <si>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</si>
  <si>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</si>
  <si>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</si>
  <si>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</si>
  <si>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</si>
  <si>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</si>
  <si>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</si>
  <si>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</si>
  <si>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</si>
  <si>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</si>
  <si>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</si>
  <si>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</si>
  <si>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</si>
  <si>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</si>
  <si>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</si>
  <si>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</si>
  <si>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</si>
  <si>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</si>
  <si>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</si>
  <si>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</si>
  <si>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</si>
  <si>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</si>
  <si>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</si>
  <si>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</si>
  <si>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</si>
  <si>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</si>
  <si>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</si>
  <si>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</si>
  <si>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</si>
  <si>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</si>
  <si>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</si>
  <si>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</si>
  <si>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</si>
  <si>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</si>
  <si>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</si>
  <si>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</si>
  <si>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</si>
  <si>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</si>
  <si>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</si>
  <si>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</si>
  <si>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</si>
  <si>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</si>
  <si>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</si>
  <si>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</si>
  <si>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</si>
  <si>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</si>
  <si>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</si>
  <si>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</si>
  <si>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</si>
  <si>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</si>
  <si>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</si>
  <si>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</si>
  <si>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</si>
  <si>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</si>
  <si>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</si>
  <si>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</si>
  <si>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</si>
  <si>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</si>
  <si>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</si>
  <si>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</si>
  <si>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</si>
  <si>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</si>
  <si>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</si>
  <si>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</si>
  <si>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</si>
  <si>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</si>
  <si>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</si>
  <si>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</si>
  <si>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</si>
  <si>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</si>
  <si>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</si>
  <si>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</si>
  <si>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</si>
  <si>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</si>
  <si>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</si>
  <si>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</si>
  <si>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</si>
  <si>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</si>
  <si>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</si>
  <si>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</si>
  <si>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</si>
  <si>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</si>
  <si>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</si>
  <si>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</si>
  <si>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</si>
  <si>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</si>
  <si>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</si>
  <si>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</si>
  <si>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</si>
  <si>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</si>
  <si>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</si>
  <si>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</si>
  <si>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</si>
  <si>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</si>
  <si>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</si>
  <si>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</si>
  <si>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</si>
  <si>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</si>
  <si>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</si>
  <si>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</si>
  <si>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</si>
  <si>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</si>
  <si>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</si>
  <si>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</si>
  <si>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</si>
  <si>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</si>
  <si>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</si>
  <si>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</si>
  <si>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</si>
  <si>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</si>
  <si>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</si>
  <si>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</si>
  <si>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</si>
  <si>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</si>
  <si>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</si>
  <si>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</si>
  <si>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</si>
  <si>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</si>
  <si>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</si>
  <si>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</si>
  <si>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</si>
  <si>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</si>
  <si>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</si>
  <si>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</si>
  <si>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</si>
  <si>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</si>
  <si>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</si>
  <si>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</si>
  <si>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</si>
  <si>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</si>
  <si>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</si>
  <si>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</si>
  <si>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</si>
  <si>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</si>
  <si>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</si>
  <si>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</si>
  <si>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</si>
  <si>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</si>
  <si>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</si>
  <si>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</si>
  <si>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</si>
  <si>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</si>
  <si>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</si>
  <si>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</si>
  <si>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</si>
  <si>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</si>
  <si>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</si>
  <si>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</si>
  <si>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</si>
  <si>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</si>
  <si>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</si>
  <si>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</si>
  <si>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</si>
  <si>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</si>
  <si>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</si>
  <si>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</si>
  <si>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</si>
  <si>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</si>
  <si>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</si>
  <si>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</si>
  <si>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</si>
  <si>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</si>
  <si>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</si>
  <si>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</si>
  <si>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</si>
  <si>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</si>
  <si>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</si>
  <si>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</si>
  <si>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</si>
  <si>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</si>
  <si>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</si>
  <si>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</si>
  <si>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</si>
  <si>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</si>
  <si>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</si>
  <si>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</si>
  <si>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</si>
  <si>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</si>
  <si>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</si>
  <si>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</si>
  <si>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</si>
  <si>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</si>
  <si>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</si>
  <si>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</si>
  <si>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</si>
  <si>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</si>
  <si>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</si>
  <si>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</si>
  <si>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</si>
  <si>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</si>
  <si>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</si>
  <si>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</si>
  <si>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</si>
  <si>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</si>
  <si>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</si>
  <si>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</si>
  <si>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</si>
  <si>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</si>
  <si>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</si>
  <si>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</si>
  <si>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</si>
  <si>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</si>
  <si>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</si>
  <si>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</si>
  <si>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</si>
  <si>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</si>
  <si>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</si>
  <si>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</si>
  <si>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</si>
  <si>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</si>
  <si>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</si>
  <si>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</si>
  <si>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</si>
  <si>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</si>
  <si>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</si>
  <si>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</si>
  <si>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</si>
  <si>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</si>
  <si>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</si>
  <si>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</si>
  <si>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</si>
  <si>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</si>
  <si>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</si>
  <si>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</si>
  <si>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</si>
  <si>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</si>
  <si>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</si>
  <si>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</si>
  <si>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</si>
  <si>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</si>
  <si>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</si>
  <si>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</si>
  <si>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</si>
  <si>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</si>
  <si>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</si>
  <si>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</si>
  <si>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</si>
  <si>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</si>
  <si>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</si>
  <si>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</si>
  <si>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</si>
  <si>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</si>
  <si>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</si>
  <si>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</si>
  <si>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</si>
  <si>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</si>
  <si>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</si>
  <si>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</si>
  <si>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</si>
  <si>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</si>
  <si>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</si>
  <si>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</si>
  <si>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</si>
  <si>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</si>
  <si>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</si>
  <si>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</si>
  <si>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</si>
  <si>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</si>
  <si>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</si>
  <si>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</si>
  <si>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</si>
  <si>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</si>
  <si>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</si>
  <si>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</si>
  <si>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</si>
  <si>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</si>
  <si>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</si>
  <si>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</si>
  <si>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</si>
  <si>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</si>
  <si>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</si>
  <si>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</si>
  <si>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</si>
  <si>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</si>
  <si>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</si>
  <si>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</si>
  <si>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</si>
  <si>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</si>
  <si>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</si>
  <si>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</si>
  <si>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</si>
  <si>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</si>
  <si>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</si>
  <si>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</si>
  <si>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</si>
  <si>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</si>
  <si>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</si>
  <si>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</si>
  <si>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</si>
  <si>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</si>
  <si>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</si>
  <si>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</si>
  <si>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</si>
  <si>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</si>
  <si>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</si>
  <si>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</si>
  <si>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</si>
  <si>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</si>
  <si>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</si>
  <si>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</si>
  <si>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</si>
  <si>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</si>
  <si>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</si>
  <si>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</si>
  <si>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</si>
  <si>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</si>
  <si>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</si>
  <si>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</si>
  <si>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</si>
  <si>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</si>
  <si>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</si>
  <si>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</si>
  <si>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</si>
  <si>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</si>
  <si>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</si>
  <si>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</si>
  <si>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</si>
  <si>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</si>
  <si>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</si>
  <si>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</si>
  <si>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</si>
  <si>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</si>
  <si>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</si>
  <si>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</si>
  <si>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</si>
  <si>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</si>
  <si>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</si>
  <si>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</si>
  <si>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</si>
  <si>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</si>
  <si>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</si>
  <si>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</si>
  <si>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</si>
  <si>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</si>
  <si>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</si>
  <si>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</si>
  <si>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</si>
  <si>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</si>
  <si>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</si>
  <si>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</si>
  <si>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</si>
  <si>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</si>
  <si>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</si>
  <si>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</si>
  <si>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</si>
  <si>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</si>
  <si>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</si>
  <si>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</si>
  <si>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</si>
  <si>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</si>
  <si>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</si>
  <si>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</si>
  <si>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</si>
  <si>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</si>
  <si>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</si>
  <si>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</si>
  <si>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</si>
  <si>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</si>
  <si>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</si>
  <si>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</si>
  <si>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</si>
  <si>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</si>
  <si>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</si>
  <si>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</si>
  <si>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</si>
  <si>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</si>
  <si>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</si>
  <si>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</si>
  <si>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</si>
  <si>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</si>
  <si>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</si>
  <si>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</si>
  <si>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</si>
  <si>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</si>
  <si>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</si>
  <si>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</si>
  <si>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</si>
  <si>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</si>
  <si>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</si>
  <si>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</si>
  <si>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</si>
  <si>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</si>
  <si>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</si>
  <si>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</si>
  <si>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</si>
  <si>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</si>
  <si>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</si>
  <si>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</si>
  <si>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</si>
  <si>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</si>
  <si>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</si>
  <si>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</si>
  <si>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</si>
  <si>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</si>
  <si>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</si>
  <si>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</si>
  <si>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</si>
  <si>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</si>
  <si>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</si>
  <si>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</si>
  <si>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</si>
  <si>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</si>
  <si>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</si>
  <si>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</si>
  <si>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</si>
  <si>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</si>
  <si>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</si>
  <si>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</si>
  <si>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</si>
  <si>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</si>
  <si>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</si>
  <si>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</si>
  <si>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</si>
  <si>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</si>
  <si>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</si>
  <si>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</si>
  <si>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</si>
  <si>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</si>
  <si>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</si>
  <si>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</si>
  <si>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</si>
  <si>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</si>
  <si>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</si>
  <si>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</si>
  <si>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</si>
  <si>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</si>
  <si>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</si>
  <si>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</si>
  <si>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</si>
  <si>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</si>
  <si>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</si>
  <si>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</si>
  <si>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</si>
  <si>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</si>
  <si>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</si>
  <si>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</si>
  <si>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</si>
  <si>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</si>
  <si>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</si>
  <si>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</si>
  <si>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</si>
  <si>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</si>
  <si>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</si>
  <si>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</si>
  <si>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</si>
  <si>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</si>
  <si>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</si>
  <si>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</si>
  <si>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</si>
  <si>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</si>
  <si>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</si>
  <si>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</si>
  <si>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</si>
  <si>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</si>
  <si>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</si>
  <si>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</si>
  <si>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</si>
  <si>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</si>
  <si>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</si>
  <si>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</si>
  <si>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</si>
  <si>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</si>
  <si>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</si>
  <si>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</si>
  <si>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</si>
  <si>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</si>
  <si>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</si>
  <si>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</si>
  <si>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</si>
  <si>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</si>
  <si>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</si>
  <si>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</si>
  <si>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</si>
  <si>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</si>
  <si>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</si>
  <si>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</si>
  <si>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</si>
  <si>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</si>
  <si>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</si>
  <si>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</si>
  <si>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</si>
  <si>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</si>
  <si>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</si>
  <si>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</si>
  <si>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</si>
  <si>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</si>
  <si>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</si>
  <si>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</si>
  <si>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</si>
  <si>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</si>
  <si>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</si>
  <si>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</si>
  <si>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</si>
  <si>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</si>
  <si>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</si>
  <si>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</si>
  <si>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</si>
  <si>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</si>
  <si>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</si>
  <si>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</si>
  <si>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</si>
  <si>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</si>
  <si>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</si>
  <si>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</si>
  <si>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</si>
  <si>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</si>
  <si>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</si>
  <si>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</si>
  <si>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</si>
  <si>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</si>
  <si>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</si>
  <si>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</si>
  <si>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</si>
  <si>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</si>
  <si>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</si>
  <si>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</si>
  <si>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</si>
  <si>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</si>
  <si>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</si>
  <si>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</si>
  <si>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</si>
  <si>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</si>
  <si>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</si>
  <si>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</si>
  <si>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</si>
  <si>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</si>
  <si>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</si>
  <si>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</si>
  <si>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</si>
  <si>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</si>
  <si>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</si>
  <si>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</si>
  <si>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</si>
  <si>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</si>
  <si>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</si>
  <si>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</si>
  <si>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</si>
  <si>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</si>
  <si>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</si>
  <si>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</si>
  <si>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</si>
  <si>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</si>
  <si>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</si>
  <si>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</si>
  <si>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</si>
  <si>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</si>
  <si>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</si>
  <si>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</si>
  <si>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</si>
  <si>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</si>
  <si>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</si>
  <si>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</si>
  <si>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</si>
  <si>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</si>
  <si>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</si>
  <si>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</si>
  <si>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</si>
  <si>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</si>
  <si>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</si>
  <si>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</si>
  <si>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</si>
  <si>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</si>
  <si>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</si>
  <si>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</si>
  <si>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</si>
  <si>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</si>
  <si>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</si>
  <si>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</si>
  <si>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</si>
  <si>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</si>
  <si>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</si>
  <si>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</si>
  <si>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</si>
  <si>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</si>
  <si>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</si>
  <si>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</si>
  <si>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</si>
  <si>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</si>
  <si>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</si>
  <si>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</si>
  <si>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</si>
  <si>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</si>
  <si>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</si>
  <si>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</si>
  <si>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</si>
  <si>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</si>
  <si>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</si>
  <si>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</si>
  <si>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</si>
  <si>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</si>
  <si>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</si>
  <si>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</si>
  <si>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</si>
  <si>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</si>
  <si>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</si>
  <si>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</si>
  <si>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</si>
  <si>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</si>
  <si>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</si>
  <si>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</si>
  <si>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</si>
  <si>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</si>
  <si>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</si>
  <si>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</si>
  <si>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</si>
  <si>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</si>
  <si>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</si>
  <si>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</si>
  <si>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</si>
  <si>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</si>
  <si>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</si>
  <si>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</si>
  <si>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</si>
  <si>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</si>
  <si>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</si>
  <si>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</si>
  <si>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</si>
  <si>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</si>
  <si>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</si>
  <si>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</si>
  <si>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</si>
  <si>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</si>
  <si>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</si>
  <si>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</si>
  <si>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</si>
  <si>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</si>
  <si>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</si>
  <si>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</si>
  <si>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</si>
  <si>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</si>
  <si>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</si>
  <si>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</si>
  <si>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</si>
  <si>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</si>
  <si>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</si>
  <si>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</si>
  <si>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</si>
  <si>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</si>
  <si>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</si>
  <si>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</si>
  <si>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</si>
  <si>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</si>
  <si>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</si>
  <si>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</si>
  <si>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</si>
  <si>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</si>
  <si>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</si>
  <si>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</si>
  <si>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</si>
  <si>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</si>
  <si>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</si>
  <si>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</si>
  <si>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</si>
  <si>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</si>
  <si>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</si>
  <si>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</si>
  <si>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</si>
  <si>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</si>
  <si>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</si>
  <si>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</si>
  <si>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</si>
  <si>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</si>
  <si>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</si>
  <si>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</si>
  <si>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</si>
  <si>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</si>
  <si>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</si>
  <si>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</si>
  <si>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</si>
  <si>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</si>
  <si>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</si>
  <si>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</si>
  <si>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</si>
  <si>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</si>
  <si>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</si>
  <si>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</si>
  <si>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</si>
  <si>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</si>
  <si>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</si>
  <si>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</si>
  <si>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</si>
  <si>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</si>
  <si>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</si>
  <si>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</si>
  <si>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</si>
  <si>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</si>
  <si>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</si>
  <si>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</si>
  <si>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</si>
  <si>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</si>
  <si>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</si>
  <si>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</si>
  <si>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</si>
  <si>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</si>
  <si>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</si>
  <si>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</si>
  <si>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</si>
  <si>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</si>
  <si>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</si>
  <si>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</si>
  <si>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</si>
  <si>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</si>
  <si>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</si>
  <si>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</si>
  <si>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</si>
  <si>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</si>
  <si>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</si>
  <si>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</si>
  <si>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</si>
  <si>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</si>
  <si>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</si>
  <si>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</si>
  <si>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</si>
  <si>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</si>
  <si>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</si>
  <si>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</si>
  <si>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</si>
  <si>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</si>
  <si>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</si>
  <si>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</si>
  <si>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</si>
  <si>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</si>
  <si>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</si>
  <si>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</si>
  <si>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</si>
  <si>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</si>
  <si>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</si>
  <si>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</si>
  <si>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</si>
  <si>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</si>
  <si>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</si>
  <si>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</si>
  <si>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</si>
  <si>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</si>
  <si>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</si>
  <si>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</si>
  <si>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</si>
  <si>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</si>
  <si>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</si>
  <si>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</si>
  <si>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</si>
  <si>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</si>
  <si>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</si>
  <si>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</si>
  <si>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</si>
  <si>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</si>
  <si>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</si>
  <si>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</si>
  <si>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</si>
  <si>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</si>
  <si>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</si>
  <si>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</si>
  <si>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</si>
  <si>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</si>
  <si>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</si>
  <si>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</si>
  <si>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</si>
  <si>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</si>
  <si>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</si>
  <si>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</si>
  <si>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</si>
  <si>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</si>
  <si>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</si>
  <si>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</si>
  <si>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</si>
  <si>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</si>
  <si>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</si>
  <si>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</si>
  <si>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</si>
  <si>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</si>
  <si>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</si>
  <si>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</si>
  <si>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</si>
  <si>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</si>
  <si>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</si>
  <si>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</si>
  <si>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</si>
  <si>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</si>
  <si>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</si>
  <si>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</si>
  <si>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</si>
  <si>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</si>
  <si>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</si>
  <si>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</si>
  <si>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</si>
  <si>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</si>
  <si>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</si>
  <si>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</si>
  <si>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</si>
  <si>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</si>
  <si>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</si>
  <si>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</si>
  <si>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</si>
  <si>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</si>
  <si>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</si>
  <si>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</si>
  <si>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</si>
  <si>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</si>
  <si>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</si>
  <si>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</si>
  <si>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</si>
  <si>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</si>
  <si>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</si>
  <si>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</si>
  <si>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</si>
  <si>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</si>
  <si>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</si>
  <si>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</si>
  <si>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</si>
  <si>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</si>
  <si>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</si>
  <si>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</si>
  <si>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</si>
  <si>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</si>
  <si>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</si>
  <si>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</si>
  <si>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</si>
  <si>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</si>
  <si>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</si>
  <si>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</si>
  <si>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</si>
  <si>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</si>
  <si>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</si>
  <si>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</si>
  <si>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</si>
  <si>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</si>
  <si>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</si>
  <si>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</si>
  <si>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</si>
  <si>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</si>
  <si>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</si>
  <si>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</si>
  <si>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</si>
  <si>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</si>
  <si>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</si>
  <si>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</si>
  <si>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</si>
  <si>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</si>
  <si>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</si>
  <si>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</si>
  <si>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</si>
  <si>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</si>
  <si>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</si>
  <si>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</si>
  <si>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</si>
  <si>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</si>
  <si>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</si>
  <si>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</si>
  <si>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</si>
  <si>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</si>
  <si>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</si>
  <si>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</si>
  <si>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</si>
  <si>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</si>
  <si>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</si>
  <si>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</si>
  <si>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</si>
  <si>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</si>
  <si>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</si>
  <si>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</si>
  <si>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</si>
  <si>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</si>
  <si>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</si>
  <si>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</si>
  <si>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</si>
  <si>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</si>
  <si>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</si>
  <si>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</si>
  <si>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</si>
  <si>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</si>
  <si>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</si>
  <si>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</si>
  <si>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</si>
  <si>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</si>
  <si>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</si>
  <si>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</si>
  <si>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</si>
  <si>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</si>
  <si>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</si>
  <si>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</si>
  <si>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</si>
  <si>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</si>
  <si>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</si>
  <si>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</si>
  <si>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</si>
  <si>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</si>
  <si>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</si>
  <si>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</si>
  <si>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</si>
  <si>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</si>
  <si>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</si>
  <si>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</si>
  <si>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</si>
  <si>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</si>
  <si>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</si>
  <si>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</si>
  <si>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</si>
  <si>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</si>
  <si>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</si>
  <si>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</si>
  <si>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</si>
  <si>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</si>
  <si>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</si>
  <si>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</si>
  <si>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</si>
  <si>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</si>
  <si>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</si>
  <si>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</si>
  <si>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</si>
  <si>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</si>
  <si>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</si>
  <si>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</si>
  <si>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</si>
  <si>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</si>
  <si>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</si>
  <si>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</si>
  <si>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</si>
  <si>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</si>
  <si>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</si>
  <si>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</si>
  <si>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</si>
  <si>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</si>
  <si>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</si>
  <si>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</si>
  <si>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</si>
  <si>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</si>
  <si>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</si>
  <si>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</si>
  <si>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</si>
  <si>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</si>
  <si>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</si>
  <si>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</si>
  <si>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</si>
  <si>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</si>
  <si>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</si>
  <si>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</si>
  <si>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</si>
  <si>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</si>
  <si>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</si>
  <si>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</si>
  <si>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</si>
  <si>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</si>
  <si>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</si>
  <si>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</si>
  <si>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</si>
  <si>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</si>
  <si>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</si>
  <si>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</si>
  <si>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</si>
  <si>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</si>
  <si>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</si>
  <si>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</si>
  <si>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</si>
  <si>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</si>
  <si>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</si>
  <si>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</si>
  <si>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</si>
  <si>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</si>
  <si>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</si>
  <si>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</si>
  <si>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</si>
  <si>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</si>
  <si>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</si>
  <si>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</si>
  <si>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</si>
  <si>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</si>
  <si>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</si>
  <si>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</si>
  <si>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</si>
  <si>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</si>
  <si>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</si>
  <si>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</si>
  <si>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</si>
  <si>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</si>
  <si>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</si>
  <si>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</si>
  <si>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</si>
  <si>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</si>
  <si>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</si>
  <si>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</si>
  <si>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</si>
  <si>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</si>
  <si>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</si>
  <si>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</si>
  <si>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</si>
  <si>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</si>
  <si>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</si>
  <si>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</si>
  <si>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</si>
  <si>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</si>
  <si>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</si>
  <si>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</si>
  <si>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</si>
  <si>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</si>
  <si>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</si>
  <si>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</si>
  <si>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</si>
  <si>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</si>
  <si>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</si>
  <si>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</si>
  <si>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</si>
  <si>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</si>
  <si>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</si>
  <si>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</si>
  <si>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</si>
  <si>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</si>
  <si>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</si>
  <si>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</si>
  <si>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</si>
  <si>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</si>
  <si>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</si>
  <si>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</si>
  <si>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</si>
  <si>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</si>
  <si>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</si>
  <si>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</si>
  <si>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</si>
  <si>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</si>
  <si>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</si>
  <si>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</si>
  <si>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</si>
  <si>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</si>
  <si>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</si>
  <si>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</si>
  <si>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</si>
  <si>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</si>
  <si>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</si>
  <si>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</si>
  <si>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</si>
  <si>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</si>
  <si>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</si>
  <si>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</si>
  <si>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</si>
  <si>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</si>
  <si>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</si>
  <si>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</si>
  <si>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</si>
  <si>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</si>
  <si>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</si>
  <si>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</si>
  <si>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</si>
  <si>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</si>
  <si>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</si>
  <si>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</si>
  <si>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</si>
  <si>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</si>
  <si>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</si>
  <si>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</si>
  <si>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</si>
  <si>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</si>
  <si>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</si>
  <si>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</si>
  <si>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</si>
  <si>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</si>
  <si>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</si>
  <si>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</si>
  <si>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</si>
  <si>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</si>
  <si>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</si>
  <si>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</si>
  <si>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</si>
  <si>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</si>
  <si>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</si>
  <si>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</si>
  <si>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</si>
  <si>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</si>
  <si>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</si>
  <si>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</si>
  <si>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</si>
  <si>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</si>
  <si>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</si>
  <si>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</si>
  <si>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</si>
  <si>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</si>
  <si>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</si>
  <si>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</si>
  <si>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</si>
  <si>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</si>
  <si>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</si>
  <si>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</si>
  <si>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</si>
  <si>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</si>
  <si>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</si>
  <si>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</si>
  <si>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</si>
  <si>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</si>
  <si>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</si>
  <si>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</si>
  <si>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</si>
  <si>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</si>
  <si>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</si>
  <si>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</si>
  <si>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</si>
  <si>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</si>
  <si>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</si>
  <si>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</si>
  <si>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</si>
  <si>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</si>
  <si>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</si>
  <si>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</si>
  <si>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</si>
  <si>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</si>
  <si>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</si>
  <si>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</si>
  <si>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</si>
  <si>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</si>
  <si>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</si>
  <si>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</si>
  <si>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</si>
  <si>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</si>
  <si>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</si>
  <si>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</si>
  <si>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</si>
  <si>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</si>
  <si>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</si>
  <si>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</si>
  <si>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</si>
  <si>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</si>
  <si>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</si>
  <si>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</si>
  <si>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</si>
  <si>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</si>
  <si>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</si>
  <si>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</si>
  <si>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</si>
  <si>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</si>
  <si>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</si>
  <si>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</si>
  <si>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</si>
  <si>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</si>
  <si>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</si>
  <si>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</si>
  <si>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</si>
  <si>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</si>
  <si>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</si>
  <si>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</si>
  <si>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</si>
  <si>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</si>
  <si>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</si>
  <si>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</si>
  <si>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</si>
  <si>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</si>
  <si>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</si>
  <si>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</si>
  <si>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</si>
  <si>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</si>
  <si>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</si>
  <si>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</si>
  <si>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</si>
  <si>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</si>
  <si>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</si>
  <si>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</si>
  <si>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</si>
  <si>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</si>
  <si>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</si>
  <si>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</si>
  <si>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</si>
  <si>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</si>
  <si>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</si>
  <si>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</si>
  <si>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</si>
  <si>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</si>
  <si>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</si>
  <si>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</si>
  <si>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</si>
  <si>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</si>
  <si>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</si>
  <si>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</si>
  <si>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</si>
  <si>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</si>
  <si>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</si>
  <si>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</si>
  <si>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</si>
  <si>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</si>
  <si>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</si>
  <si>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</si>
  <si>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</si>
  <si>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</si>
  <si>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</si>
  <si>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</si>
  <si>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</si>
  <si>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</si>
  <si>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</si>
  <si>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</si>
  <si>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</si>
  <si>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</si>
  <si>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</si>
  <si>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</si>
  <si>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</si>
  <si>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</si>
  <si>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</si>
  <si>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</si>
  <si>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</si>
  <si>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</si>
  <si>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</si>
  <si>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</si>
  <si>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</si>
  <si>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</si>
  <si>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</si>
  <si>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</si>
  <si>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</si>
  <si>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</si>
  <si>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</si>
  <si>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</si>
  <si>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</si>
  <si>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</si>
  <si>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</si>
  <si>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</si>
  <si>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</si>
  <si>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</si>
  <si>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</si>
  <si>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</si>
  <si>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</si>
  <si>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</si>
  <si>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</si>
  <si>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</si>
  <si>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</si>
  <si>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</si>
  <si>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</si>
  <si>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</si>
  <si>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</si>
  <si>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</si>
  <si>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</si>
  <si>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</si>
  <si>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</si>
  <si>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</si>
  <si>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</si>
  <si>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</si>
  <si>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</si>
  <si>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</si>
  <si>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</si>
  <si>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</si>
  <si>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</si>
  <si>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</si>
  <si>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</si>
  <si>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</si>
  <si>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</si>
  <si>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</si>
  <si>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</si>
  <si>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</si>
  <si>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</si>
  <si>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</si>
  <si>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</si>
  <si>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</si>
  <si>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</si>
  <si>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</si>
  <si>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</si>
  <si>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</si>
  <si>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</si>
  <si>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</si>
  <si>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</si>
  <si>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</si>
  <si>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</si>
  <si>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</si>
  <si>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</si>
  <si>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</si>
  <si>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</si>
  <si>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</si>
  <si>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</si>
  <si>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</si>
  <si>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</si>
  <si>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</si>
  <si>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</si>
  <si>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</si>
  <si>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</si>
  <si>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</si>
  <si>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</si>
  <si>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</si>
  <si>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</si>
  <si>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</si>
  <si>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</si>
  <si>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</si>
  <si>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</si>
  <si>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</si>
  <si>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</si>
  <si>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</si>
  <si>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</si>
  <si>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</si>
  <si>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</si>
  <si>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</si>
  <si>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</si>
  <si>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</si>
  <si>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</si>
  <si>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</si>
  <si>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</si>
  <si>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</si>
  <si>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</si>
  <si>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</si>
  <si>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</si>
  <si>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</si>
  <si>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</si>
  <si>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</si>
  <si>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</si>
  <si>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</si>
  <si>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</si>
  <si>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</si>
  <si>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</si>
  <si>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</si>
  <si>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</si>
  <si>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</si>
  <si>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</si>
  <si>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</si>
  <si>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</si>
  <si>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</si>
  <si>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</si>
  <si>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</si>
  <si>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</si>
  <si>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</si>
  <si>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</si>
  <si>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</si>
  <si>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</si>
  <si>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</si>
  <si>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</si>
  <si>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</si>
  <si>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</si>
  <si>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</si>
  <si>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</si>
  <si>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</si>
  <si>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</si>
  <si>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</si>
  <si>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</si>
  <si>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</si>
  <si>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</si>
  <si>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</si>
  <si>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</si>
  <si>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</si>
  <si>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</si>
  <si>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</si>
  <si>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</si>
  <si>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</si>
  <si>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</si>
  <si>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</si>
  <si>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</si>
  <si>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</si>
  <si>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</si>
  <si>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</si>
  <si>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</si>
  <si>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</si>
  <si>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</si>
  <si>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</si>
  <si>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</si>
  <si>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</si>
  <si>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</si>
  <si>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</si>
  <si>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</si>
  <si>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</si>
  <si>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</si>
  <si>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</si>
  <si>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</si>
  <si>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</si>
  <si>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</si>
  <si>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</si>
  <si>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</si>
  <si>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</si>
  <si>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</si>
  <si>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</si>
  <si>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</si>
  <si>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</si>
  <si>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</si>
  <si>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</si>
  <si>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</si>
  <si>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</si>
  <si>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</si>
  <si>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</si>
  <si>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</si>
  <si>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</si>
  <si>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</si>
  <si>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</si>
  <si>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</si>
  <si>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</si>
  <si>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</si>
  <si>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</si>
  <si>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</si>
  <si>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</si>
  <si>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</si>
  <si>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</si>
  <si>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</si>
  <si>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</si>
  <si>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</si>
  <si>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</si>
  <si>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</si>
  <si>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</si>
  <si>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</si>
  <si>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</si>
  <si>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</si>
  <si>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</si>
  <si>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</si>
  <si>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</si>
  <si>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</si>
  <si>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</si>
  <si>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</si>
  <si>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</si>
  <si>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</si>
  <si>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</si>
  <si>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</si>
  <si>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</si>
  <si>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</si>
  <si>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</si>
  <si>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</si>
  <si>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</si>
  <si>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</si>
  <si>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</si>
  <si>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</si>
  <si>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</si>
  <si>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</si>
  <si>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</si>
  <si>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</si>
  <si>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</si>
  <si>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</si>
  <si>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</si>
  <si>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</si>
  <si>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</si>
  <si>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</si>
  <si>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</si>
  <si>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</si>
  <si>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</si>
  <si>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</si>
  <si>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</si>
  <si>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</si>
  <si>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</si>
  <si>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</si>
  <si>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</si>
  <si>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</si>
  <si>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</si>
  <si>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</si>
  <si>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</si>
  <si>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</si>
  <si>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</si>
  <si>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</si>
  <si>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</si>
  <si>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</si>
  <si>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</si>
  <si>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</si>
  <si>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</si>
  <si>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</si>
  <si>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</si>
  <si>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</si>
  <si>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</si>
  <si>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</si>
  <si>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</si>
  <si>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</si>
  <si>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</si>
  <si>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</si>
  <si>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</si>
  <si>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</si>
  <si>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</si>
  <si>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</si>
  <si>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</si>
  <si>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</si>
  <si>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</si>
  <si>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</si>
  <si>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</si>
  <si>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</si>
  <si>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</si>
  <si>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</si>
  <si>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</si>
  <si>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</si>
  <si>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</si>
  <si>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</si>
  <si>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</si>
  <si>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</si>
  <si>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</si>
  <si>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</si>
  <si>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</si>
  <si>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</si>
  <si>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</si>
  <si>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</si>
  <si>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</si>
  <si>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</si>
  <si>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</si>
  <si>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</si>
  <si>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</si>
  <si>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</si>
  <si>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</si>
  <si>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</si>
  <si>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</si>
  <si>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</si>
  <si>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</si>
  <si>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</si>
  <si>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</si>
  <si>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</si>
  <si>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</si>
  <si>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</si>
  <si>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</si>
  <si>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</si>
  <si>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</si>
  <si>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</si>
  <si>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</si>
  <si>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</si>
  <si>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</si>
  <si>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</si>
  <si>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</si>
  <si>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</si>
  <si>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</si>
  <si>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</si>
  <si>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</si>
  <si>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</si>
  <si>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</si>
  <si>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</si>
  <si>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</si>
  <si>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</si>
  <si>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</si>
  <si>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</si>
  <si>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</si>
  <si>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</si>
  <si>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</si>
  <si>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</si>
  <si>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</si>
  <si>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</si>
  <si>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</si>
  <si>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</si>
  <si>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</si>
  <si>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</si>
  <si>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</si>
  <si>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</si>
  <si>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</si>
  <si>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</si>
  <si>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</si>
  <si>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</si>
  <si>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</si>
  <si>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</si>
  <si>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</si>
  <si>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</si>
  <si>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</si>
  <si>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</si>
  <si>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</si>
  <si>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</si>
  <si>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</si>
  <si>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</si>
  <si>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</si>
  <si>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</si>
  <si>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</si>
  <si>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</si>
  <si>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</si>
  <si>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</si>
  <si>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</si>
  <si>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</si>
  <si>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</si>
  <si>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</si>
  <si>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</si>
  <si>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</si>
  <si>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</si>
  <si>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</si>
  <si>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</si>
  <si>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</si>
  <si>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</si>
  <si>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</si>
  <si>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</si>
  <si>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</si>
  <si>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</si>
  <si>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</si>
  <si>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</si>
  <si>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</si>
  <si>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</si>
  <si>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</si>
  <si>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</si>
  <si>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</si>
  <si>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</si>
  <si>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</si>
  <si>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</si>
  <si>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</si>
  <si>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</si>
  <si>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</si>
  <si>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</si>
  <si>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</si>
  <si>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</si>
  <si>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</si>
  <si>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</si>
  <si>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</si>
  <si>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</si>
  <si>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</si>
  <si>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</si>
  <si>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</si>
  <si>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</si>
  <si>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</si>
  <si>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</si>
  <si>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</si>
  <si>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</si>
  <si>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</si>
  <si>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</si>
  <si>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</si>
  <si>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</si>
  <si>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</si>
  <si>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</si>
  <si>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</si>
  <si>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</si>
  <si>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</si>
  <si>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</si>
  <si>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</si>
  <si>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</si>
  <si>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</si>
  <si>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</si>
  <si>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</si>
  <si>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</si>
  <si>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</si>
  <si>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</si>
  <si>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</si>
  <si>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</si>
  <si>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</si>
  <si>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</si>
  <si>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</si>
  <si>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</si>
  <si>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</si>
  <si>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</si>
  <si>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</si>
  <si>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</si>
  <si>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</si>
  <si>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</si>
  <si>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</si>
  <si>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</si>
  <si>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</si>
  <si>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</si>
  <si>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</si>
  <si>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</si>
  <si>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</si>
  <si>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</si>
  <si>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</si>
  <si>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</si>
  <si>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</si>
  <si>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</si>
  <si>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</si>
  <si>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</si>
  <si>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</si>
  <si>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</si>
  <si>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</si>
  <si>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</si>
  <si>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</si>
  <si>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</si>
  <si>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</si>
  <si>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</si>
  <si>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</si>
  <si>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</si>
  <si>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</si>
  <si>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</si>
  <si>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</si>
  <si>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</si>
  <si>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</si>
  <si>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</si>
  <si>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</si>
  <si>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</si>
  <si>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</si>
  <si>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</si>
  <si>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</si>
  <si>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</si>
  <si>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</si>
  <si>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</si>
  <si>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</si>
  <si>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</si>
  <si>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</si>
  <si>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</si>
  <si>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</si>
  <si>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</si>
  <si>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</si>
  <si>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</si>
  <si>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</si>
  <si>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</si>
  <si>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</si>
  <si>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</si>
  <si>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</si>
  <si>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</si>
  <si>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</si>
  <si>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</si>
  <si>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</si>
  <si>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</si>
  <si>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</si>
  <si>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</si>
  <si>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</si>
  <si>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</si>
  <si>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</si>
  <si>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</si>
  <si>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</si>
  <si>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</si>
  <si>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</si>
  <si>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</si>
  <si>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</si>
  <si>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</si>
  <si>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</si>
  <si>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</si>
  <si>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</si>
  <si>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</si>
  <si>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</si>
  <si>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</si>
  <si>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</si>
  <si>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</si>
  <si>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</si>
  <si>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</si>
  <si>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</si>
  <si>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</si>
  <si>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</si>
  <si>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</si>
  <si>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</si>
  <si>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</si>
  <si>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</si>
  <si>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</si>
  <si>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</si>
  <si>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</si>
  <si>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</si>
  <si>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</si>
  <si>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</si>
  <si>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</si>
  <si>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</si>
  <si>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</si>
  <si>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</si>
  <si>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</si>
  <si>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</si>
  <si>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</si>
  <si>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</si>
  <si>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</si>
  <si>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</si>
  <si>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</si>
  <si>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</si>
  <si>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</si>
  <si>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</si>
  <si>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</si>
  <si>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</si>
  <si>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</si>
  <si>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</si>
  <si>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</si>
  <si>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</si>
  <si>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</si>
  <si>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</si>
  <si>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</si>
  <si>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</si>
  <si>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</si>
  <si>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</si>
  <si>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</si>
  <si>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</si>
  <si>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</si>
  <si>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</si>
  <si>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</si>
  <si>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</si>
  <si>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</si>
  <si>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</si>
  <si>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</si>
  <si>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</si>
  <si>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</si>
  <si>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</si>
  <si>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</si>
  <si>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</si>
  <si>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</si>
  <si>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</si>
  <si>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</si>
  <si>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</si>
  <si>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</si>
  <si>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</si>
  <si>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</si>
  <si>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</si>
  <si>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</si>
  <si>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</si>
  <si>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</si>
  <si>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</si>
  <si>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</si>
  <si>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</si>
  <si>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</si>
  <si>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</si>
  <si>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</si>
  <si>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</si>
  <si>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</si>
  <si>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</si>
  <si>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</si>
  <si>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</si>
  <si>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</si>
  <si>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</si>
  <si>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</si>
  <si>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</si>
  <si>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</si>
  <si>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</si>
  <si>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</si>
  <si>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</si>
  <si>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</si>
  <si>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</si>
  <si>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</si>
  <si>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</si>
  <si>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</si>
  <si>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</si>
  <si>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</si>
  <si>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</si>
  <si>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</si>
  <si>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</si>
  <si>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</si>
  <si>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</si>
  <si>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</si>
  <si>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</si>
  <si>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</si>
  <si>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</si>
  <si>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</si>
  <si>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</si>
  <si>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</si>
  <si>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</si>
  <si>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</si>
  <si>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</si>
  <si>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</si>
  <si>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</si>
  <si>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</si>
  <si>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</si>
  <si>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</si>
  <si>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</si>
  <si>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</si>
  <si>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</si>
  <si>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</si>
  <si>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</si>
  <si>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</si>
  <si>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</si>
  <si>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</si>
  <si>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</si>
  <si>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</si>
  <si>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</si>
  <si>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</si>
  <si>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</si>
  <si>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</si>
  <si>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</si>
  <si>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</si>
  <si>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</si>
  <si>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</si>
  <si>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</si>
  <si>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</si>
  <si>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</si>
  <si>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</si>
  <si>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</si>
  <si>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</si>
  <si>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</si>
  <si>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</si>
  <si>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</si>
  <si>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</si>
  <si>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</si>
  <si>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</si>
  <si>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</si>
  <si>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</si>
  <si>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</si>
  <si>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</si>
  <si>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</si>
  <si>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</si>
  <si>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</si>
  <si>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</si>
  <si>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</si>
  <si>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</si>
  <si>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</si>
  <si>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</si>
  <si>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</si>
  <si>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</si>
  <si>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</si>
  <si>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</si>
  <si>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</si>
  <si>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</si>
  <si>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</si>
  <si>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</si>
  <si>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</si>
  <si>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</si>
  <si>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</si>
  <si>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</si>
  <si>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</si>
  <si>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</si>
  <si>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</si>
  <si>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</si>
  <si>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</si>
  <si>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</si>
  <si>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</si>
  <si>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</si>
  <si>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</si>
  <si>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</si>
  <si>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</si>
  <si>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</si>
  <si>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</si>
  <si>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</si>
  <si>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</si>
  <si>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</si>
  <si>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</si>
  <si>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</si>
  <si>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</si>
  <si>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</si>
  <si>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</si>
  <si>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</si>
  <si>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</si>
  <si>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</si>
  <si>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</si>
  <si>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</si>
  <si>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</si>
  <si>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</si>
  <si>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</si>
  <si>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</si>
  <si>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</si>
  <si>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</si>
  <si>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</si>
  <si>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</si>
  <si>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</si>
  <si>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</si>
  <si>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</si>
  <si>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</si>
  <si>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</si>
  <si>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</si>
  <si>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</si>
  <si>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</si>
  <si>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</si>
  <si>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</si>
  <si>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</si>
  <si>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</si>
  <si>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</si>
  <si>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</si>
  <si>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</si>
  <si>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</si>
  <si>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</si>
  <si>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</si>
  <si>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</si>
  <si>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</si>
  <si>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</si>
  <si>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</si>
  <si>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</si>
  <si>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</si>
  <si>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</si>
  <si>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</si>
  <si>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</si>
  <si>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</si>
  <si>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</si>
  <si>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</si>
  <si>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</si>
  <si>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</si>
  <si>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</si>
  <si>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</si>
  <si>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</si>
  <si>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</si>
  <si>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</si>
  <si>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</si>
  <si>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</si>
  <si>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</si>
  <si>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</si>
  <si>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</si>
  <si>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</si>
  <si>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</si>
  <si>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</si>
  <si>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</si>
  <si>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</si>
  <si>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</si>
  <si>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</si>
  <si>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</si>
  <si>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</si>
  <si>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</si>
  <si>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</si>
  <si>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</si>
  <si>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</si>
  <si>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</si>
  <si>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</si>
  <si>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</si>
  <si>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</si>
  <si>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</si>
  <si>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</si>
  <si>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</si>
  <si>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</si>
  <si>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</si>
  <si>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</si>
  <si>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</si>
  <si>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</si>
  <si>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</si>
  <si>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</si>
  <si>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</si>
  <si>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</si>
  <si>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</si>
  <si>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</si>
  <si>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</si>
  <si>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</si>
  <si>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</si>
  <si>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</si>
  <si>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</si>
  <si>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</si>
  <si>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</si>
  <si>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</si>
  <si>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</si>
  <si>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</si>
  <si>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</si>
  <si>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</si>
  <si>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</si>
  <si>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</si>
  <si>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</si>
  <si>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</si>
  <si>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</si>
  <si>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</si>
  <si>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</si>
  <si>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</si>
  <si>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</si>
  <si>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</si>
  <si>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</si>
  <si>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</si>
  <si>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</si>
  <si>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</si>
  <si>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</si>
  <si>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</si>
  <si>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</si>
  <si>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</si>
  <si>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</si>
  <si>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</si>
  <si>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</si>
  <si>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</si>
  <si>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</si>
  <si>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</si>
  <si>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</si>
  <si>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</si>
  <si>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</si>
  <si>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</si>
  <si>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</si>
  <si>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</si>
  <si>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</si>
  <si>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</si>
  <si>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</si>
  <si>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</si>
  <si>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</si>
  <si>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</si>
  <si>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</si>
  <si>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</si>
  <si>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</si>
  <si>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</si>
  <si>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</si>
  <si>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</si>
  <si>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</si>
  <si>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</si>
  <si>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</si>
  <si>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</si>
  <si>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</si>
  <si>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</si>
  <si>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</si>
  <si>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</si>
  <si>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</si>
  <si>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</si>
  <si>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</si>
  <si>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</si>
  <si>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</si>
  <si>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</si>
  <si>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</si>
  <si>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</si>
  <si>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</si>
  <si>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</si>
  <si>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</si>
  <si>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</si>
  <si>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</si>
  <si>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</si>
  <si>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</si>
  <si>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</si>
  <si>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</si>
  <si>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</si>
  <si>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</si>
  <si>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</si>
  <si>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</si>
  <si>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</si>
  <si>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</si>
  <si>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</si>
  <si>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</si>
  <si>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</si>
  <si>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</si>
  <si>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</si>
  <si>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</si>
  <si>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</si>
  <si>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</si>
  <si>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</si>
  <si>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</si>
  <si>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</si>
  <si>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</si>
  <si>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</si>
  <si>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</si>
  <si>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</si>
  <si>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</si>
  <si>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</si>
  <si>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</si>
  <si>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</si>
  <si>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</si>
  <si>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</si>
  <si>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</si>
  <si>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</si>
  <si>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</si>
  <si>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</si>
  <si>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</si>
  <si>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</si>
  <si>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</si>
  <si>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</si>
  <si>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</si>
  <si>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</si>
  <si>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</si>
  <si>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</si>
  <si>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</si>
  <si>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</si>
  <si>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</si>
  <si>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</si>
  <si>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</si>
  <si>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</si>
  <si>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</si>
  <si>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</si>
  <si>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</si>
  <si>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</si>
  <si>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</si>
  <si>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</si>
  <si>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</si>
  <si>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</si>
  <si>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</si>
  <si>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</si>
  <si>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</si>
  <si>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</si>
  <si>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</si>
  <si>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</si>
  <si>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</si>
  <si>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</si>
  <si>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</si>
  <si>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</si>
  <si>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</si>
  <si>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</si>
  <si>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</si>
  <si>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</si>
  <si>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</si>
  <si>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</si>
  <si>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</si>
  <si>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</si>
  <si>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</si>
  <si>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</si>
  <si>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</si>
  <si>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</si>
  <si>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</si>
  <si>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</si>
  <si>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</si>
  <si>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</si>
  <si>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</si>
  <si>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</si>
  <si>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</si>
  <si>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</si>
  <si>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</si>
  <si>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</si>
  <si>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</si>
  <si>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</si>
  <si>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</si>
  <si>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</si>
  <si>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</si>
  <si>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</si>
  <si>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</si>
  <si>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</si>
  <si>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</si>
  <si>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</si>
  <si>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</si>
  <si>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</si>
  <si>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</si>
  <si>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</si>
  <si>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</si>
  <si>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</si>
  <si>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</si>
  <si>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</si>
  <si>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</si>
  <si>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</si>
  <si>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</si>
  <si>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</si>
  <si>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</si>
  <si>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</si>
  <si>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</si>
  <si>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</si>
  <si>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</si>
  <si>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</si>
  <si>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</si>
  <si>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</si>
  <si>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</si>
  <si>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</si>
  <si>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</si>
  <si>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</si>
  <si>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</si>
  <si>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</si>
  <si>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</si>
  <si>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</si>
  <si>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</si>
  <si>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</si>
  <si>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</si>
  <si>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</si>
  <si>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</si>
  <si>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</si>
  <si>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</si>
  <si>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</si>
  <si>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</si>
  <si>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</si>
  <si>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</si>
  <si>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</si>
  <si>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</si>
  <si>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</si>
  <si>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</si>
  <si>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</si>
  <si>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</si>
  <si>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</si>
  <si>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</si>
  <si>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</si>
  <si>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</si>
  <si>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</si>
  <si>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</si>
  <si>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</si>
  <si>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</si>
  <si>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</si>
  <si>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</si>
  <si>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</si>
  <si>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</si>
  <si>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</si>
  <si>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</si>
  <si>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</si>
  <si>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</si>
  <si>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</si>
  <si>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</si>
  <si>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</si>
  <si>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</si>
  <si>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</si>
  <si>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</si>
  <si>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</si>
  <si>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</si>
  <si>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</si>
  <si>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</si>
  <si>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</si>
  <si>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</si>
  <si>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</si>
  <si>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</si>
  <si>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</si>
  <si>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</si>
  <si>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</si>
  <si>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</si>
  <si>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</si>
  <si>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</si>
  <si>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</si>
  <si>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</si>
  <si>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</si>
  <si>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</si>
  <si>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</si>
  <si>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</si>
  <si>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</si>
  <si>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</si>
  <si>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</si>
  <si>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</si>
  <si>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</si>
  <si>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</si>
  <si>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</si>
  <si>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</si>
  <si>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</si>
  <si>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</si>
  <si>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</si>
  <si>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</si>
  <si>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</si>
  <si>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</si>
  <si>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</si>
  <si>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</si>
  <si>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</si>
  <si>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</si>
  <si>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</si>
  <si>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</si>
  <si>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</si>
  <si>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</si>
  <si>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</si>
  <si>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</si>
  <si>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</si>
  <si>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</si>
  <si>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</si>
  <si>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</si>
  <si>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</si>
  <si>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</si>
  <si>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</si>
  <si>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</si>
  <si>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</si>
  <si>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</si>
  <si>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</si>
  <si>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</si>
  <si>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</si>
  <si>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</si>
  <si>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</si>
  <si>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</si>
  <si>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</si>
  <si>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</si>
  <si>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</si>
  <si>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</si>
  <si>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</si>
  <si>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</si>
  <si>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</si>
  <si>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</si>
  <si>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</si>
  <si>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</si>
  <si>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</si>
  <si>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</si>
  <si>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</si>
  <si>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</si>
  <si>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</si>
  <si>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</si>
  <si>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</si>
  <si>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</si>
  <si>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</si>
  <si>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</si>
  <si>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</si>
  <si>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</si>
  <si>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</si>
  <si>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</si>
  <si>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</si>
  <si>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</si>
  <si>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</si>
  <si>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</si>
  <si>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</si>
  <si>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</si>
  <si>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</si>
  <si>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</si>
  <si>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</si>
  <si>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</si>
  <si>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</si>
  <si>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</si>
  <si>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</si>
  <si>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</si>
  <si>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</si>
  <si>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</si>
  <si>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</si>
  <si>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</si>
  <si>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</si>
  <si>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</si>
  <si>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</si>
  <si>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</si>
  <si>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</si>
  <si>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</si>
  <si>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</si>
  <si>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</si>
  <si>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</si>
  <si>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</si>
  <si>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</si>
  <si>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</si>
  <si>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</si>
  <si>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</si>
  <si>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</si>
  <si>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</si>
  <si>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</si>
  <si>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</si>
  <si>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</si>
  <si>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</si>
  <si>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</si>
  <si>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</si>
  <si>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</si>
  <si>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</si>
  <si>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</si>
  <si>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</si>
  <si>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</si>
  <si>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</si>
  <si>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</si>
  <si>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</si>
  <si>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</si>
  <si>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</si>
  <si>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</si>
  <si>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</si>
  <si>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</si>
  <si>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</si>
  <si>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</si>
  <si>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</si>
  <si>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</si>
  <si>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</si>
  <si>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</si>
  <si>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</si>
  <si>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</si>
  <si>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</si>
  <si>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</si>
  <si>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</si>
  <si>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</si>
  <si>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</si>
  <si>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</si>
  <si>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</si>
  <si>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</si>
  <si>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</si>
  <si>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</si>
  <si>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</si>
  <si>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</si>
  <si>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</si>
  <si>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</si>
  <si>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</si>
  <si>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</si>
  <si>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</si>
  <si>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</si>
  <si>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</si>
  <si>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</si>
  <si>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</si>
  <si>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</si>
  <si>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</si>
  <si>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</si>
  <si>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</si>
  <si>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</si>
  <si>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</si>
  <si>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</si>
  <si>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</si>
  <si>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</si>
  <si>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</si>
  <si>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</si>
  <si>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</si>
  <si>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</si>
  <si>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</si>
  <si>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</si>
  <si>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</si>
  <si>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</si>
  <si>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</si>
  <si>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</si>
  <si>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</si>
  <si>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</si>
  <si>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</si>
  <si>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</si>
  <si>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</si>
  <si>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</si>
  <si>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</si>
  <si>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</si>
  <si>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</si>
  <si>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</si>
  <si>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</si>
  <si>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</si>
  <si>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</si>
  <si>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</si>
  <si>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</si>
  <si>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</si>
  <si>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</si>
  <si>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</si>
  <si>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</si>
  <si>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</si>
  <si>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</si>
  <si>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</si>
  <si>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</si>
  <si>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</si>
  <si>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</si>
  <si>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</si>
  <si>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</si>
  <si>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</si>
  <si>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</si>
  <si>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</si>
  <si>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</si>
  <si>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</si>
  <si>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</si>
  <si>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</si>
  <si>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</si>
  <si>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</si>
  <si>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</si>
  <si>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</si>
  <si>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</si>
  <si>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</si>
  <si>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</si>
  <si>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</si>
  <si>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</si>
  <si>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</si>
  <si>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</si>
  <si>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</si>
  <si>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</si>
  <si>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</si>
  <si>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</si>
  <si>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</si>
  <si>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</si>
  <si>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</si>
  <si>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</si>
  <si>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</si>
  <si>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</si>
  <si>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</si>
  <si>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</si>
  <si>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</si>
  <si>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</si>
  <si>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</si>
  <si>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</si>
  <si>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</si>
  <si>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</si>
  <si>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</si>
  <si>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</si>
  <si>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</si>
  <si>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</si>
  <si>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</si>
  <si>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</si>
  <si>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</si>
  <si>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</si>
  <si>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</si>
  <si>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</si>
  <si>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</si>
  <si>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</si>
  <si>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</si>
  <si>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</si>
  <si>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</si>
  <si>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</si>
  <si>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</si>
  <si>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</si>
  <si>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</si>
  <si>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</si>
  <si>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</si>
  <si>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</si>
  <si>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</si>
  <si>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</si>
  <si>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</si>
  <si>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</si>
  <si>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</si>
  <si>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</si>
  <si>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</si>
  <si>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</si>
  <si>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</si>
  <si>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</si>
  <si>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</si>
  <si>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</si>
  <si>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</si>
  <si>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</si>
  <si>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</si>
  <si>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</si>
  <si>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</si>
  <si>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</si>
  <si>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</si>
  <si>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</si>
  <si>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</si>
  <si>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</si>
  <si>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</si>
  <si>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</si>
  <si>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</si>
  <si>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</si>
  <si>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</si>
  <si>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</si>
  <si>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</si>
  <si>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</si>
  <si>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</si>
  <si>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</si>
  <si>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</si>
  <si>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</si>
  <si>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</si>
  <si>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</si>
  <si>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</si>
  <si>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</si>
  <si>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</si>
  <si>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</si>
  <si>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</si>
  <si>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</si>
  <si>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</si>
  <si>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</si>
  <si>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</si>
  <si>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</si>
  <si>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</si>
  <si>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</si>
  <si>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</si>
  <si>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</si>
  <si>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</si>
  <si>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</si>
  <si>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</si>
  <si>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</si>
  <si>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</si>
  <si>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</si>
  <si>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</si>
  <si>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</si>
  <si>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</si>
  <si>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</si>
  <si>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</si>
  <si>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</si>
  <si>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</si>
  <si>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</si>
  <si>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</si>
  <si>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</si>
  <si>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</si>
  <si>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</si>
  <si>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</si>
  <si>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</si>
  <si>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</si>
  <si>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</si>
  <si>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</si>
  <si>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</si>
  <si>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</si>
  <si>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</si>
  <si>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</si>
  <si>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</si>
  <si>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</si>
  <si>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</si>
  <si>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</si>
  <si>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</si>
  <si>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</si>
  <si>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</si>
  <si>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</si>
  <si>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</si>
  <si>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</si>
  <si>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</si>
  <si>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</si>
  <si>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</si>
  <si>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</si>
  <si>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</si>
  <si>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</si>
  <si>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</si>
  <si>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</si>
  <si>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</si>
  <si>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</si>
  <si>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</si>
  <si>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</si>
  <si>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</si>
  <si>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</si>
  <si>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</si>
  <si>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</si>
  <si>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</si>
  <si>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</si>
  <si>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</si>
  <si>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</si>
  <si>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</si>
  <si>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</si>
  <si>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</si>
  <si>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</si>
  <si>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</si>
  <si>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</si>
  <si>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</si>
  <si>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</si>
  <si>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</si>
  <si>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</si>
  <si>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</si>
  <si>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</si>
  <si>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</si>
  <si>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</si>
  <si>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</si>
  <si>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</si>
  <si>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</si>
  <si>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</si>
  <si>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</si>
  <si>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</si>
  <si>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</si>
  <si>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</si>
  <si>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</si>
  <si>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</si>
  <si>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</si>
  <si>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</si>
  <si>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</si>
  <si>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</si>
  <si>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</si>
  <si>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</si>
  <si>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</si>
  <si>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</si>
  <si>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</si>
  <si>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</si>
  <si>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</si>
  <si>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</si>
  <si>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</si>
  <si>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</si>
  <si>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</si>
  <si>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</si>
  <si>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</si>
  <si>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</si>
  <si>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</si>
  <si>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</si>
  <si>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</si>
  <si>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</si>
  <si>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</si>
  <si>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</si>
  <si>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</si>
  <si>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</si>
  <si>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</si>
  <si>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</si>
  <si>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</si>
  <si>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</si>
  <si>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</si>
  <si>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</si>
  <si>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</si>
  <si>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</si>
  <si>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</si>
  <si>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</si>
  <si>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</si>
  <si>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</si>
  <si>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</si>
  <si>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</si>
  <si>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</si>
  <si>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</si>
  <si>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</si>
  <si>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</si>
  <si>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</si>
  <si>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</si>
  <si>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</si>
  <si>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</si>
  <si>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</si>
  <si>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</si>
  <si>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</si>
  <si>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</si>
  <si>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</si>
  <si>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</si>
  <si>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</si>
  <si>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</si>
  <si>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</si>
  <si>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</si>
  <si>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</si>
  <si>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</si>
  <si>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</si>
  <si>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</si>
  <si>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</si>
  <si>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</si>
  <si>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</si>
  <si>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</si>
  <si>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</si>
  <si>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</si>
  <si>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</si>
  <si>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</si>
  <si>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</si>
  <si>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</si>
  <si>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</si>
  <si>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</si>
  <si>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</si>
  <si>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</si>
  <si>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</si>
  <si>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</si>
  <si>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</si>
  <si>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</si>
  <si>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</si>
  <si>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</si>
  <si>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</si>
  <si>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</si>
  <si>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</si>
  <si>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</si>
  <si>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</si>
  <si>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</si>
  <si>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</si>
  <si>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</si>
  <si>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</si>
  <si>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</si>
  <si>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</si>
  <si>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</si>
  <si>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</si>
  <si>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</si>
  <si>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</si>
  <si>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</si>
  <si>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</si>
  <si>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</si>
  <si>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</si>
  <si>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</si>
  <si>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</si>
  <si>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</si>
  <si>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</si>
  <si>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</si>
  <si>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</si>
  <si>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</si>
  <si>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</si>
  <si>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</si>
  <si>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</si>
  <si>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</si>
  <si>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</si>
  <si>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</si>
  <si>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</si>
  <si>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</si>
  <si>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</si>
  <si>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</si>
  <si>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</si>
  <si>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</si>
  <si>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</si>
  <si>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</si>
  <si>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</si>
  <si>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</si>
  <si>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</si>
  <si>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</si>
  <si>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</si>
  <si>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</si>
  <si>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</si>
  <si>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</si>
  <si>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</si>
  <si>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</si>
  <si>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</si>
  <si>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</si>
  <si>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</si>
  <si>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</si>
  <si>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</si>
  <si>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</si>
  <si>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</si>
  <si>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</si>
  <si>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</si>
  <si>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</si>
  <si>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</si>
  <si>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</si>
  <si>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</si>
  <si>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</si>
  <si>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</si>
  <si>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</si>
  <si>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</si>
  <si>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</si>
  <si>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</si>
  <si>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</si>
  <si>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</si>
  <si>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</si>
  <si>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</si>
  <si>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</si>
  <si>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</si>
  <si>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</si>
  <si>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</si>
  <si>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</si>
  <si>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</si>
  <si>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</si>
  <si>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</si>
  <si>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</si>
  <si>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</si>
  <si>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</si>
  <si>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</si>
  <si>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</si>
  <si>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</si>
  <si>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</si>
  <si>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</si>
  <si>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</si>
  <si>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</si>
  <si>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</si>
  <si>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</si>
  <si>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</si>
  <si>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</si>
  <si>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</si>
  <si>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</si>
  <si>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</si>
  <si>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</si>
  <si>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</si>
  <si>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</si>
  <si>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</si>
  <si>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</si>
  <si>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</si>
  <si>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</si>
  <si>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</si>
  <si>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</si>
  <si>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</si>
  <si>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</si>
  <si>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</si>
  <si>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</si>
  <si>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</si>
  <si>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</si>
  <si>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</si>
  <si>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</si>
  <si>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</si>
  <si>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</si>
  <si>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</si>
  <si>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</si>
  <si>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</si>
  <si>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</si>
  <si>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</si>
  <si>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</si>
  <si>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</si>
  <si>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</si>
  <si>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</si>
  <si>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</si>
  <si>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</si>
  <si>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</si>
  <si>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</si>
  <si>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</si>
  <si>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</si>
  <si>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</si>
  <si>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</si>
  <si>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</si>
  <si>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</si>
  <si>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</si>
  <si>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</si>
  <si>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</si>
  <si>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</si>
  <si>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</si>
  <si>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</si>
  <si>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</si>
  <si>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</si>
  <si>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</si>
  <si>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</si>
  <si>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</si>
  <si>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</si>
  <si>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</si>
  <si>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</si>
  <si>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</si>
  <si>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</si>
  <si>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</si>
  <si>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</si>
  <si>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</si>
  <si>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</si>
  <si>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</si>
  <si>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</si>
  <si>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</si>
  <si>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</si>
  <si>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</si>
  <si>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</si>
  <si>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</si>
  <si>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</si>
  <si>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</si>
  <si>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</si>
  <si>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</si>
  <si>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</si>
  <si>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</si>
  <si>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</si>
  <si>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</si>
  <si>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</si>
  <si>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</si>
  <si>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</si>
  <si>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</si>
  <si>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</si>
  <si>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</si>
  <si>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</si>
  <si>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</si>
  <si>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</si>
  <si>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</si>
  <si>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</si>
  <si>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</si>
  <si>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</si>
  <si>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</si>
  <si>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</si>
  <si>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</si>
  <si>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</si>
  <si>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</si>
  <si>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</si>
  <si>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</si>
  <si>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</si>
  <si>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</si>
  <si>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</si>
  <si>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</si>
  <si>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</si>
  <si>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</si>
  <si>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</si>
  <si>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</si>
  <si>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</si>
  <si>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</si>
  <si>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</si>
  <si>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</si>
  <si>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</si>
  <si>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</si>
  <si>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</si>
  <si>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</si>
  <si>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</si>
  <si>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</si>
  <si>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</si>
  <si>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</si>
  <si>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</si>
  <si>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</si>
  <si>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</si>
  <si>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</si>
  <si>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</si>
  <si>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</si>
  <si>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</si>
  <si>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</si>
  <si>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</si>
  <si>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</si>
  <si>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</si>
  <si>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</si>
  <si>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</si>
  <si>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</si>
  <si>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</si>
  <si>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</si>
  <si>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</si>
  <si>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</si>
  <si>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</si>
  <si>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</si>
  <si>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</si>
  <si>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</si>
  <si>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</si>
  <si>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</si>
  <si>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</si>
  <si>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</si>
  <si>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</si>
  <si>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</si>
  <si>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</si>
  <si>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</si>
  <si>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</si>
  <si>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</si>
  <si>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</si>
  <si>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</si>
  <si>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</si>
  <si>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</si>
  <si>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</si>
  <si>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</si>
  <si>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</si>
  <si>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</si>
  <si>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</si>
  <si>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</si>
  <si>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</si>
  <si>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</si>
  <si>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</si>
  <si>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</si>
  <si>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</si>
  <si>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</si>
  <si>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</si>
  <si>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</si>
  <si>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</si>
  <si>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</si>
  <si>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</si>
  <si>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</si>
  <si>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</si>
  <si>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</si>
  <si>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</si>
  <si>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</si>
  <si>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</si>
  <si>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</si>
  <si>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</si>
  <si>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</si>
  <si>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</si>
  <si>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</si>
  <si>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</si>
  <si>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</si>
  <si>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</si>
  <si>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</si>
  <si>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</si>
  <si>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</si>
  <si>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</si>
  <si>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</si>
  <si>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</si>
  <si>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</si>
  <si>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</si>
  <si>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</si>
  <si>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</si>
  <si>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</si>
  <si>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</si>
  <si>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</si>
  <si>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</si>
  <si>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</si>
  <si>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</si>
  <si>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</si>
  <si>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</si>
  <si>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</si>
  <si>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</si>
  <si>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</si>
  <si>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</si>
  <si>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</si>
  <si>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</si>
  <si>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</si>
  <si>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</si>
  <si>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</si>
  <si>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</si>
  <si>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</si>
  <si>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</si>
  <si>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</si>
  <si>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</si>
  <si>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</si>
  <si>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</si>
  <si>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</si>
  <si>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</si>
  <si>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</si>
  <si>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</si>
  <si>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</si>
  <si>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</si>
  <si>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</si>
  <si>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</si>
  <si>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</si>
  <si>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</si>
  <si>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</si>
  <si>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</si>
  <si>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</si>
  <si>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</si>
  <si>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</si>
  <si>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</si>
  <si>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</si>
  <si>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</si>
  <si>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</si>
  <si>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</si>
  <si>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</si>
  <si>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</si>
  <si>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</si>
  <si>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</si>
  <si>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</si>
  <si>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</si>
  <si>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</si>
  <si>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</si>
  <si>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</si>
  <si>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</si>
  <si>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</si>
  <si>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</si>
  <si>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</si>
  <si>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</si>
  <si>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</si>
  <si>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</si>
  <si>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</si>
  <si>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</si>
  <si>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</si>
  <si>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</si>
  <si>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</si>
  <si>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</si>
  <si>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</si>
  <si>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</si>
  <si>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</si>
  <si>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</si>
  <si>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</si>
  <si>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</si>
  <si>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</si>
  <si>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</si>
  <si>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</si>
  <si>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</si>
  <si>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</si>
  <si>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</si>
  <si>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</si>
  <si>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</si>
  <si>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</si>
  <si>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</si>
  <si>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</si>
  <si>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</si>
  <si>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</si>
  <si>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</si>
  <si>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</si>
  <si>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</si>
  <si>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</si>
  <si>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</si>
  <si>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</si>
  <si>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</si>
  <si>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</si>
  <si>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</si>
  <si>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</si>
  <si>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</si>
  <si>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</si>
  <si>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</si>
  <si>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</si>
  <si>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</si>
  <si>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</si>
  <si>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</si>
  <si>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</si>
  <si>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</si>
  <si>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</si>
  <si>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</si>
  <si>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</si>
  <si>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</si>
  <si>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</si>
  <si>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</si>
  <si>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</si>
  <si>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</si>
  <si>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</si>
  <si>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</si>
  <si>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</si>
  <si>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</si>
  <si>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</si>
  <si>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</si>
  <si>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</si>
  <si>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</si>
  <si>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</si>
  <si>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</si>
  <si>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</si>
  <si>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</si>
  <si>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</si>
  <si>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</si>
  <si>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</si>
  <si>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</si>
  <si>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</si>
  <si>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</si>
  <si>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</si>
  <si>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</si>
  <si>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</si>
  <si>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</si>
  <si>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</si>
  <si>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</si>
  <si>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</si>
  <si>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</si>
  <si>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</si>
  <si>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</si>
  <si>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</si>
  <si>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</si>
  <si>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</si>
  <si>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</si>
  <si>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</si>
  <si>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</si>
  <si>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</si>
  <si>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</si>
  <si>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</si>
  <si>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</si>
  <si>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</si>
  <si>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</si>
  <si>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</si>
  <si>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</si>
  <si>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</si>
  <si>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</si>
  <si>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</si>
  <si>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</si>
  <si>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</si>
  <si>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</si>
  <si>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</si>
  <si>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</si>
  <si>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</si>
  <si>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</si>
  <si>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</si>
  <si>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</si>
  <si>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</si>
  <si>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</si>
  <si>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</si>
  <si>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</si>
  <si>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</si>
  <si>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</si>
  <si>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</si>
  <si>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</si>
  <si>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</si>
  <si>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</si>
  <si>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</si>
  <si>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</si>
  <si>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</si>
  <si>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</si>
  <si>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</si>
  <si>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</si>
  <si>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</si>
  <si>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</si>
  <si>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</si>
  <si>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</si>
  <si>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</si>
  <si>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</si>
  <si>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</si>
  <si>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</si>
  <si>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</si>
  <si>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</si>
  <si>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</si>
  <si>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</si>
  <si>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</si>
  <si>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</si>
  <si>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</si>
  <si>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</si>
  <si>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</si>
  <si>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</si>
  <si>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</si>
  <si>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</si>
  <si>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</si>
  <si>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</si>
  <si>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</si>
  <si>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</si>
  <si>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</si>
  <si>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</si>
  <si>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</si>
  <si>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</si>
  <si>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</si>
  <si>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</si>
  <si>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</si>
  <si>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</si>
  <si>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</si>
  <si>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</si>
  <si>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</si>
  <si>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</si>
  <si>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</si>
  <si>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</si>
  <si>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</si>
  <si>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</si>
  <si>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</si>
  <si>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</si>
  <si>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</si>
  <si>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</si>
  <si>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</si>
  <si>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</si>
  <si>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</si>
  <si>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</si>
  <si>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</si>
  <si>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</si>
  <si>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</si>
  <si>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</si>
  <si>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</si>
  <si>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</si>
  <si>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</si>
  <si>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</si>
  <si>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</si>
  <si>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</si>
  <si>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</si>
  <si>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</si>
  <si>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</si>
  <si>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</si>
  <si>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</si>
  <si>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</si>
  <si>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</si>
  <si>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</si>
  <si>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</si>
  <si>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</si>
  <si>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</si>
  <si>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</si>
  <si>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</si>
  <si>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</si>
  <si>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</si>
  <si>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</si>
  <si>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</si>
  <si>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</si>
  <si>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</si>
  <si>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</si>
  <si>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</si>
  <si>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</si>
  <si>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</si>
  <si>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</si>
  <si>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</si>
  <si>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</si>
  <si>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</si>
  <si>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</si>
  <si>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</si>
  <si>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</si>
  <si>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</si>
  <si>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</si>
  <si>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</si>
  <si>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</si>
  <si>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</si>
  <si>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</si>
  <si>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</si>
  <si>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</si>
  <si>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</si>
  <si>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</si>
  <si>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</si>
  <si>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</si>
  <si>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</si>
  <si>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</si>
  <si>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</si>
  <si>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</si>
  <si>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</si>
  <si>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</si>
  <si>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</si>
  <si>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</si>
  <si>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</si>
  <si>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</si>
  <si>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</si>
  <si>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</si>
  <si>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</si>
  <si>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</si>
  <si>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</si>
  <si>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</si>
  <si>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</si>
  <si>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</si>
  <si>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</si>
  <si>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</si>
  <si>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</si>
  <si>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</si>
  <si>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</si>
  <si>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</si>
  <si>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</si>
  <si>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</si>
  <si>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</si>
  <si>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</si>
  <si>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</si>
  <si>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</si>
  <si>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</si>
  <si>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</si>
  <si>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</si>
  <si>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</si>
  <si>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</si>
  <si>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</si>
  <si>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</si>
  <si>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</si>
  <si>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</si>
  <si>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</si>
  <si>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</si>
  <si>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</si>
  <si>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</si>
  <si>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</si>
  <si>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</si>
  <si>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</si>
  <si>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</si>
  <si>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</si>
  <si>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</si>
  <si>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</si>
  <si>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</si>
  <si>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</si>
  <si>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</si>
  <si>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</si>
  <si>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</si>
  <si>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</si>
  <si>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</si>
  <si>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</si>
  <si>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</si>
  <si>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</si>
  <si>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</si>
  <si>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</si>
  <si>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</si>
  <si>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</si>
  <si>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</si>
  <si>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</si>
  <si>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</si>
  <si>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</si>
  <si>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</si>
  <si>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</si>
  <si>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</si>
  <si>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</si>
  <si>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</si>
  <si>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</si>
  <si>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</si>
  <si>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</si>
  <si>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</si>
  <si>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</si>
  <si>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</si>
  <si>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</si>
  <si>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</si>
  <si>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</si>
  <si>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</si>
  <si>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</si>
  <si>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</si>
  <si>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</si>
  <si>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</si>
  <si>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</si>
  <si>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</si>
  <si>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</si>
  <si>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</si>
  <si>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</si>
  <si>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</si>
  <si>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</si>
  <si>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</si>
  <si>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</si>
  <si>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</si>
  <si>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</si>
  <si>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</si>
  <si>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</si>
  <si>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</si>
  <si>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</si>
  <si>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</si>
  <si>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</si>
  <si>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</si>
  <si>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</si>
  <si>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</si>
  <si>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</si>
  <si>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</si>
  <si>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</si>
  <si>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</si>
  <si>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</si>
  <si>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</si>
  <si>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</si>
  <si>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</si>
  <si>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</si>
  <si>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</si>
  <si>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</si>
  <si>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</si>
  <si>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</si>
  <si>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</si>
  <si>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</si>
  <si>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</si>
  <si>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</si>
  <si>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</si>
  <si>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</si>
  <si>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</si>
  <si>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</si>
  <si>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</si>
  <si>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</si>
  <si>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</si>
  <si>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</si>
  <si>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</si>
  <si>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</si>
  <si>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</si>
  <si>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</si>
  <si>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</si>
  <si>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</si>
  <si>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</si>
  <si>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</si>
  <si>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</si>
  <si>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</si>
  <si>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</si>
  <si>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</si>
  <si>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</si>
  <si>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</si>
  <si>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</si>
  <si>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</si>
  <si>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</si>
  <si>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</si>
  <si>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</si>
  <si>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</si>
  <si>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</si>
  <si>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</si>
  <si>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</si>
  <si>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</si>
  <si>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</si>
  <si>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</si>
  <si>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</si>
  <si>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</si>
  <si>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</si>
  <si>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</si>
  <si>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</si>
  <si>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</si>
  <si>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</si>
  <si>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</si>
  <si>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</si>
  <si>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</si>
  <si>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</si>
  <si>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</si>
  <si>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</si>
  <si>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</si>
  <si>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</si>
  <si>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</si>
  <si>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</si>
  <si>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</si>
  <si>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</si>
  <si>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</si>
  <si>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</si>
  <si>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</si>
  <si>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</si>
  <si>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</si>
  <si>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</si>
  <si>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</si>
  <si>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</si>
  <si>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</si>
  <si>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</si>
  <si>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</si>
  <si>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</si>
  <si>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</si>
  <si>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</si>
  <si>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</si>
  <si>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</si>
  <si>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</si>
  <si>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</si>
  <si>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</si>
  <si>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</si>
  <si>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</si>
  <si>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</si>
  <si>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</si>
  <si>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</si>
  <si>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</si>
  <si>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</si>
  <si>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</si>
  <si>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</si>
  <si>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</si>
  <si>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</si>
  <si>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</si>
  <si>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</si>
  <si>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</si>
  <si>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</si>
  <si>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</si>
  <si>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</si>
  <si>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</si>
  <si>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</si>
  <si>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</si>
  <si>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</si>
  <si>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</si>
  <si>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</si>
  <si>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</si>
  <si>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</si>
  <si>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</si>
  <si>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</si>
  <si>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</si>
  <si>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</si>
  <si>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</si>
  <si>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</si>
  <si>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</si>
  <si>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</si>
  <si>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</si>
  <si>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</si>
  <si>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</si>
  <si>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</si>
  <si>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</si>
  <si>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</si>
  <si>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</si>
  <si>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</si>
  <si>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</si>
  <si>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</si>
  <si>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</si>
  <si>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</si>
  <si>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</si>
  <si>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</si>
  <si>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</si>
  <si>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</si>
  <si>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</si>
  <si>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</si>
  <si>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</si>
  <si>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</si>
  <si>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</si>
  <si>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</si>
  <si>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</si>
  <si>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</si>
  <si>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</si>
  <si>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</si>
  <si>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</si>
  <si>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</si>
  <si>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</si>
  <si>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</si>
  <si>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</si>
  <si>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</si>
  <si>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</si>
  <si>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</si>
  <si>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</si>
  <si>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</si>
  <si>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</si>
  <si>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</si>
  <si>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</si>
  <si>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</si>
  <si>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</si>
  <si>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</si>
  <si>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</si>
  <si>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</si>
  <si>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</si>
  <si>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</si>
  <si>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</si>
  <si>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</si>
  <si>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</si>
  <si>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</si>
  <si>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</si>
  <si>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</si>
  <si>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</si>
  <si>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</si>
  <si>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</si>
  <si>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</si>
  <si>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</si>
  <si>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</si>
  <si>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</si>
  <si>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</si>
  <si>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</si>
  <si>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</si>
  <si>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</si>
  <si>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</si>
  <si>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</si>
  <si>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</si>
  <si>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</si>
  <si>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</si>
  <si>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</si>
  <si>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</si>
  <si>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</si>
  <si>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</si>
  <si>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</si>
  <si>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</si>
  <si>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</si>
  <si>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</si>
  <si>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</si>
  <si>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</si>
  <si>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</si>
  <si>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</si>
  <si>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</si>
  <si>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</si>
  <si>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</si>
  <si>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</si>
  <si>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</si>
  <si>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</si>
  <si>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</si>
  <si>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</si>
  <si>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</si>
  <si>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</si>
  <si>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</si>
  <si>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</si>
  <si>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</si>
  <si>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</si>
  <si>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</si>
  <si>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</si>
  <si>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</si>
  <si>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</si>
  <si>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</si>
  <si>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</si>
  <si>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</si>
  <si>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</si>
  <si>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</si>
  <si>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</si>
  <si>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</si>
  <si>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</si>
  <si>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</si>
  <si>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</si>
  <si>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</si>
  <si>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</si>
  <si>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</si>
  <si>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</si>
  <si>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</si>
  <si>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</si>
  <si>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</si>
  <si>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</si>
  <si>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</si>
  <si>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</si>
  <si>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</si>
  <si>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</si>
  <si>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</si>
  <si>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</si>
  <si>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</si>
  <si>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</si>
  <si>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</si>
  <si>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</si>
  <si>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</si>
  <si>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</si>
  <si>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</si>
  <si>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</si>
  <si>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</si>
  <si>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</si>
  <si>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</si>
  <si>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</si>
  <si>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</si>
  <si>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</si>
  <si>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</si>
  <si>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</si>
  <si>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</si>
  <si>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</si>
  <si>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</si>
  <si>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</si>
  <si>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</si>
  <si>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</si>
  <si>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</si>
  <si>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</si>
  <si>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</si>
  <si>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</si>
  <si>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</si>
  <si>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</si>
  <si>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</si>
  <si>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</si>
  <si>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</si>
  <si>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</si>
  <si>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</si>
  <si>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</si>
  <si>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</si>
  <si>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</si>
  <si>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</si>
  <si>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</si>
  <si>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</si>
  <si>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</si>
  <si>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</si>
  <si>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</si>
  <si>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</si>
  <si>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</si>
  <si>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</si>
  <si>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</si>
  <si>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</si>
  <si>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</si>
  <si>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</si>
  <si>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</si>
  <si>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</si>
  <si>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</si>
  <si>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</si>
  <si>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</si>
  <si>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</si>
  <si>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</si>
  <si>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</si>
  <si>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</si>
  <si>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</si>
  <si>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</si>
  <si>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</si>
  <si>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</si>
  <si>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</si>
  <si>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</si>
  <si>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</si>
  <si>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</si>
  <si>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</si>
  <si>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</si>
  <si>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</si>
  <si>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</si>
  <si>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</si>
  <si>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</si>
  <si>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</si>
  <si>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</si>
  <si>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</si>
  <si>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</si>
  <si>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</si>
  <si>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</si>
  <si>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</si>
  <si>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</si>
  <si>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</si>
  <si>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</si>
  <si>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</si>
  <si>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</si>
  <si>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</si>
  <si>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</si>
  <si>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</si>
  <si>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</si>
  <si>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</si>
  <si>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</si>
  <si>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</si>
  <si>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</si>
  <si>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</si>
  <si>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</si>
  <si>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</si>
  <si>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</si>
  <si>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</si>
  <si>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</si>
  <si>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</si>
  <si>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</si>
  <si>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</si>
  <si>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</si>
  <si>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</si>
  <si>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</si>
  <si>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</si>
  <si>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</si>
  <si>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</si>
  <si>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</si>
  <si>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</si>
  <si>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</si>
  <si>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</si>
  <si>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</si>
  <si>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</si>
  <si>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</si>
  <si>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</si>
  <si>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</si>
  <si>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</si>
  <si>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</si>
  <si>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</si>
  <si>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</si>
  <si>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</si>
  <si>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</si>
  <si>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</si>
  <si>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</si>
  <si>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</si>
  <si>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</si>
  <si>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</si>
  <si>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</si>
  <si>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</si>
  <si>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</si>
  <si>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</si>
  <si>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</si>
  <si>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</si>
  <si>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</si>
  <si>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</si>
  <si>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</si>
  <si>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</si>
  <si>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</si>
  <si>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</si>
  <si>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</si>
  <si>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</si>
  <si>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</si>
  <si>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</si>
  <si>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</si>
  <si>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</si>
  <si>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</si>
  <si>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</si>
  <si>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</si>
  <si>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</si>
  <si>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</si>
  <si>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</si>
  <si>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</si>
  <si>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</si>
  <si>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</si>
  <si>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</si>
  <si>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</si>
  <si>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</si>
  <si>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</si>
  <si>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</si>
  <si>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</si>
  <si>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</si>
  <si>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</si>
  <si>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</si>
  <si>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</si>
  <si>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</si>
  <si>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</si>
  <si>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</si>
  <si>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</si>
  <si>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</si>
  <si>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</si>
  <si>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</si>
  <si>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</si>
  <si>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</si>
  <si>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</si>
  <si>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</si>
  <si>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</si>
  <si>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</si>
  <si>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</si>
  <si>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</si>
  <si>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</si>
  <si>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</si>
  <si>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</si>
  <si>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</si>
  <si>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</si>
  <si>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</si>
  <si>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</si>
  <si>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</si>
  <si>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</si>
  <si>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</si>
  <si>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</si>
  <si>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</si>
  <si>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</si>
  <si>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</si>
  <si>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</si>
  <si>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</si>
  <si>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</si>
  <si>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</si>
  <si>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</si>
  <si>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</si>
  <si>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</si>
  <si>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</si>
  <si>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</si>
  <si>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</si>
  <si>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</si>
  <si>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</si>
  <si>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</si>
  <si>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</si>
  <si>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</si>
  <si>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</si>
  <si>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</si>
  <si>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</si>
  <si>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</si>
  <si>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</si>
  <si>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</si>
  <si>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</si>
  <si>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</si>
  <si>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</si>
  <si>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</si>
  <si>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</si>
  <si>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</si>
  <si>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</si>
  <si>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</si>
  <si>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</si>
  <si>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</si>
  <si>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</si>
  <si>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</si>
  <si>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</si>
  <si>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</si>
  <si>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</si>
  <si>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</si>
  <si>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</si>
  <si>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</si>
  <si>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</si>
  <si>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</si>
  <si>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</si>
  <si>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</si>
  <si>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</si>
  <si>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</si>
  <si>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</si>
  <si>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</si>
  <si>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</si>
  <si>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</si>
  <si>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</si>
  <si>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</si>
  <si>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</si>
  <si>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</si>
  <si>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</si>
  <si>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</si>
  <si>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</si>
  <si>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</si>
  <si>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</si>
  <si>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</si>
  <si>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</si>
  <si>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</si>
  <si>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</si>
  <si>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</si>
  <si>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</si>
  <si>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</si>
  <si>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</si>
  <si>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</si>
  <si>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</si>
  <si>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</si>
  <si>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</si>
  <si>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</si>
  <si>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</si>
  <si>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</si>
  <si>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</si>
  <si>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</si>
  <si>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</si>
  <si>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</si>
  <si>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</si>
  <si>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</si>
  <si>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</si>
  <si>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</si>
  <si>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</si>
  <si>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</si>
  <si>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</si>
  <si>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</si>
  <si>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</si>
  <si>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</si>
  <si>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</si>
  <si>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</si>
  <si>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</si>
  <si>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</si>
  <si>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</si>
  <si>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</si>
  <si>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</si>
  <si>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</si>
  <si>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</si>
  <si>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</si>
  <si>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</si>
  <si>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</si>
  <si>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</si>
  <si>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</si>
  <si>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</si>
  <si>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</si>
  <si>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</si>
  <si>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</si>
  <si>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</si>
  <si>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</si>
  <si>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</si>
  <si>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</si>
  <si>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</si>
  <si>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</si>
  <si>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</si>
  <si>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</si>
  <si>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</si>
  <si>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</si>
  <si>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</si>
  <si>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</si>
  <si>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</si>
  <si>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</si>
  <si>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</si>
  <si>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</si>
  <si>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</si>
  <si>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</si>
  <si>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</si>
  <si>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</si>
  <si>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</si>
  <si>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</si>
  <si>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</si>
  <si>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</si>
  <si>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</si>
  <si>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</si>
  <si>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</si>
  <si>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</si>
  <si>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</si>
  <si>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</si>
  <si>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</si>
  <si>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</si>
  <si>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</si>
  <si>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</si>
  <si>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</si>
  <si>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</si>
  <si>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</si>
  <si>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</si>
  <si>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</si>
  <si>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</si>
  <si>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</si>
  <si>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</si>
  <si>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</si>
  <si>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</si>
  <si>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</si>
  <si>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</si>
  <si>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</si>
  <si>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</si>
  <si>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</si>
  <si>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</si>
  <si>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</si>
  <si>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</si>
  <si>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</si>
  <si>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</si>
  <si>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</si>
  <si>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</si>
  <si>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</si>
  <si>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</si>
  <si>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</si>
  <si>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</si>
  <si>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</si>
  <si>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</si>
  <si>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</si>
  <si>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</si>
  <si>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</si>
  <si>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</si>
  <si>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</si>
  <si>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</si>
  <si>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</si>
  <si>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</si>
  <si>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</si>
  <si>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</si>
  <si>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</si>
  <si>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</si>
  <si>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</si>
  <si>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</si>
  <si>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</si>
  <si>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</si>
  <si>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</si>
  <si>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</si>
  <si>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</si>
  <si>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</si>
  <si>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</si>
  <si>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</si>
  <si>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</si>
  <si>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</si>
  <si>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</si>
  <si>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</si>
  <si>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</si>
  <si>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</si>
  <si>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</si>
  <si>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</si>
  <si>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</si>
  <si>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</si>
  <si>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</si>
  <si>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</si>
  <si>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</si>
  <si>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</si>
  <si>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</si>
  <si>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</si>
  <si>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</si>
  <si>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</si>
  <si>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</si>
  <si>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</si>
  <si>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</si>
  <si>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</si>
  <si>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</si>
  <si>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</si>
  <si>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</si>
  <si>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</si>
  <si>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</si>
  <si>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</si>
  <si>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</si>
  <si>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</si>
  <si>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</si>
  <si>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</si>
  <si>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</si>
  <si>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</si>
  <si>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</si>
  <si>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</si>
  <si>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</si>
  <si>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</si>
  <si>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</si>
  <si>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</si>
  <si>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</si>
  <si>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</si>
  <si>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</si>
  <si>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</si>
  <si>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</si>
  <si>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</si>
  <si>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</si>
  <si>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</si>
  <si>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</si>
  <si>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</si>
  <si>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</si>
  <si>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</si>
  <si>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</si>
  <si>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</si>
  <si>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</si>
  <si>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</si>
  <si>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</si>
  <si>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</si>
  <si>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</si>
  <si>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</si>
  <si>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</si>
  <si>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</si>
  <si>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</si>
  <si>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</si>
  <si>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</si>
  <si>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</si>
  <si>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</si>
  <si>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</si>
  <si>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</si>
  <si>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</si>
  <si>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</si>
  <si>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</si>
  <si>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</si>
  <si>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</si>
  <si>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</si>
  <si>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</si>
  <si>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</si>
  <si>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</si>
  <si>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</si>
  <si>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</si>
  <si>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</si>
  <si>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</si>
  <si>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</si>
  <si>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</si>
  <si>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</si>
  <si>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</si>
  <si>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</si>
  <si>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</si>
  <si>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</si>
  <si>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</si>
  <si>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</si>
  <si>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</si>
  <si>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</si>
  <si>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</si>
  <si>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</si>
  <si>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</si>
  <si>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</si>
  <si>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</si>
  <si>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</si>
  <si>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</si>
  <si>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</si>
  <si>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</si>
  <si>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</si>
  <si>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</si>
  <si>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</si>
  <si>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</si>
  <si>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</si>
  <si>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</si>
  <si>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</si>
  <si>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</si>
  <si>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</si>
  <si>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</si>
  <si>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</si>
  <si>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</si>
  <si>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</si>
  <si>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</si>
  <si>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</si>
  <si>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</si>
  <si>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</si>
  <si>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</si>
  <si>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</si>
  <si>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</si>
  <si>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</si>
  <si>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</si>
  <si>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</si>
  <si>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</si>
  <si>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</si>
  <si>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</si>
  <si>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</si>
  <si>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</si>
  <si>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</si>
  <si>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</si>
  <si>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</si>
  <si>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</si>
  <si>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</si>
  <si>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</si>
  <si>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</si>
  <si>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</si>
  <si>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</si>
  <si>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</si>
  <si>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</si>
  <si>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</si>
  <si>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</si>
  <si>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</si>
  <si>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</si>
  <si>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</si>
  <si>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</si>
  <si>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</si>
  <si>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</si>
  <si>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</si>
  <si>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</si>
  <si>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</si>
  <si>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</si>
  <si>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</si>
  <si>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</si>
  <si>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</si>
  <si>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</si>
  <si>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</si>
  <si>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</si>
  <si>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</si>
  <si>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</si>
  <si>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</si>
  <si>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</si>
  <si>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</si>
  <si>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</si>
  <si>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</si>
  <si>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</si>
  <si>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</si>
  <si>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</si>
  <si>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</si>
  <si>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</si>
  <si>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</si>
  <si>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</si>
  <si>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</si>
  <si>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</si>
  <si>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</si>
  <si>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</si>
  <si>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</si>
  <si>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</si>
  <si>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</si>
  <si>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</si>
  <si>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</si>
  <si>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</si>
  <si>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</si>
  <si>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</si>
  <si>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</si>
  <si>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</si>
  <si>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</si>
  <si>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</si>
  <si>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</si>
  <si>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</si>
  <si>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</si>
  <si>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</si>
  <si>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</si>
  <si>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</si>
  <si>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</si>
  <si>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</si>
  <si>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</si>
  <si>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</si>
  <si>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</si>
  <si>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</si>
  <si>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</si>
  <si>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</si>
  <si>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</si>
  <si>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</si>
  <si>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</si>
  <si>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</si>
  <si>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</si>
  <si>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</si>
  <si>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</si>
  <si>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</si>
  <si>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</si>
  <si>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</si>
  <si>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</si>
  <si>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</si>
  <si>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</si>
  <si>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</si>
  <si>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</si>
  <si>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</si>
  <si>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</si>
  <si>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</si>
  <si>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</si>
  <si>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</si>
  <si>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</si>
  <si>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</si>
  <si>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</si>
  <si>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</si>
  <si>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</si>
  <si>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</si>
  <si>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</si>
  <si>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</si>
  <si>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</si>
  <si>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</si>
  <si>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</si>
  <si>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</si>
  <si>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</si>
  <si>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</si>
  <si>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</si>
  <si>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</si>
  <si>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</si>
  <si>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</si>
  <si>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</si>
  <si>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</si>
  <si>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</si>
  <si>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</si>
  <si>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</si>
  <si>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</si>
  <si>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</si>
  <si>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</si>
  <si>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</si>
  <si>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</si>
  <si>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</si>
  <si>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</si>
  <si>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</si>
  <si>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</si>
  <si>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</si>
  <si>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</si>
  <si>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</si>
  <si>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</si>
  <si>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</si>
  <si>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</si>
  <si>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</si>
  <si>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</si>
  <si>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</si>
  <si>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</si>
  <si>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</si>
  <si>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</si>
  <si>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</si>
  <si>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</si>
  <si>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</si>
  <si>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</si>
  <si>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</si>
  <si>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</si>
  <si>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</si>
  <si>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</si>
  <si>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</si>
  <si>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</si>
  <si>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</si>
  <si>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</si>
  <si>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</si>
  <si>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</si>
  <si>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</si>
  <si>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</si>
  <si>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</si>
  <si>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</si>
  <si>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</si>
  <si>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</si>
  <si>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</si>
  <si>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</si>
  <si>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</si>
  <si>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</si>
  <si>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</si>
  <si>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</si>
  <si>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</si>
  <si>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</si>
  <si>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</si>
  <si>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</si>
  <si>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</si>
  <si>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</si>
  <si>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</si>
  <si>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</si>
  <si>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</si>
  <si>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</si>
  <si>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</si>
  <si>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</si>
  <si>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</si>
  <si>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</si>
  <si>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</si>
  <si>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</si>
  <si>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</si>
  <si>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</si>
  <si>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</si>
  <si>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</si>
  <si>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</si>
  <si>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</si>
  <si>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</si>
  <si>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</si>
  <si>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</si>
  <si>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</si>
  <si>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</si>
  <si>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</si>
  <si>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</si>
  <si>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</si>
  <si>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</si>
  <si>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</si>
  <si>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</si>
  <si>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</si>
  <si>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</si>
  <si>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</si>
  <si>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</si>
  <si>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</si>
  <si>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</si>
  <si>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</si>
  <si>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</si>
  <si>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</si>
  <si>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</si>
  <si>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</si>
  <si>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</si>
  <si>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</si>
  <si>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</si>
  <si>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</si>
  <si>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</si>
  <si>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</si>
  <si>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</si>
  <si>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</si>
  <si>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</si>
  <si>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</si>
  <si>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</si>
  <si>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</si>
  <si>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</si>
  <si>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</si>
  <si>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</si>
  <si>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</si>
  <si>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</si>
  <si>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</si>
  <si>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</si>
  <si>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</si>
  <si>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</si>
  <si>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</si>
  <si>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</si>
  <si>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</si>
  <si>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</si>
  <si>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</si>
  <si>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</si>
  <si>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</si>
  <si>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</si>
  <si>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</si>
  <si>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</si>
  <si>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</si>
  <si>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</si>
  <si>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</si>
  <si>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</si>
  <si>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</si>
  <si>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</si>
  <si>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</si>
  <si>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</si>
  <si>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</si>
  <si>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</si>
  <si>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</si>
  <si>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</si>
  <si>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</si>
  <si>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</si>
  <si>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</si>
  <si>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</si>
  <si>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</si>
  <si>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</si>
  <si>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</si>
  <si>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</si>
  <si>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</si>
  <si>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</si>
  <si>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</si>
  <si>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</si>
  <si>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</si>
  <si>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</si>
  <si>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</si>
  <si>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</si>
  <si>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</si>
  <si>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</si>
  <si>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</si>
  <si>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</si>
  <si>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</si>
  <si>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</si>
  <si>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</si>
  <si>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</si>
  <si>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</si>
  <si>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</si>
  <si>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</si>
  <si>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</si>
  <si>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</si>
  <si>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</si>
  <si>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</si>
  <si>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</si>
  <si>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</si>
  <si>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</si>
  <si>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</si>
  <si>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</si>
  <si>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</si>
  <si>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</si>
  <si>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</si>
  <si>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</si>
  <si>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</si>
  <si>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</si>
  <si>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</si>
  <si>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</si>
  <si>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</si>
  <si>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</si>
  <si>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</si>
  <si>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</si>
  <si>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</si>
  <si>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</si>
  <si>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</si>
  <si>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</si>
  <si>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</si>
  <si>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</si>
  <si>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</si>
  <si>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</si>
  <si>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</si>
  <si>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</si>
  <si>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</si>
  <si>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</si>
  <si>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</si>
  <si>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</si>
  <si>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</si>
  <si>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</si>
  <si>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</si>
  <si>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</si>
  <si>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</si>
  <si>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</si>
  <si>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</si>
  <si>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</si>
  <si>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</si>
  <si>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</si>
  <si>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</si>
  <si>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</si>
  <si>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</si>
  <si>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</si>
  <si>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</si>
  <si>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</si>
  <si>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</si>
  <si>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</si>
  <si>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</si>
  <si>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</si>
  <si>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</si>
  <si>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</si>
  <si>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</si>
  <si>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</si>
  <si>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</si>
  <si>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</si>
  <si>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</si>
  <si>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</si>
  <si>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</si>
  <si>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</si>
  <si>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</si>
  <si>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</si>
  <si>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</si>
  <si>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</si>
  <si>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</si>
  <si>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</si>
  <si>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</si>
  <si>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</si>
  <si>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</si>
  <si>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</si>
  <si>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</si>
  <si>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</si>
  <si>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</si>
  <si>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</si>
  <si>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</si>
  <si>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</si>
  <si>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</si>
  <si>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</si>
  <si>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</si>
  <si>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</si>
  <si>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</si>
  <si>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</si>
  <si>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</si>
  <si>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</si>
  <si>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</si>
  <si>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</si>
  <si>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</si>
  <si>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</si>
  <si>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</si>
  <si>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</si>
  <si>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</si>
  <si>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</si>
  <si>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</si>
  <si>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</si>
  <si>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</si>
  <si>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</si>
  <si>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</si>
  <si>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</si>
  <si>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</si>
  <si>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</si>
  <si>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</si>
  <si>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</si>
  <si>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</si>
  <si>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</si>
  <si>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</si>
  <si>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</si>
  <si>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</si>
  <si>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</si>
  <si>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</si>
  <si>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</si>
  <si>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</si>
  <si>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</si>
  <si>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</si>
  <si>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</si>
  <si>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</si>
  <si>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</si>
  <si>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</si>
  <si>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</si>
  <si>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</si>
  <si>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</si>
  <si>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</si>
  <si>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</si>
  <si>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</si>
  <si>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</si>
  <si>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</si>
  <si>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</si>
  <si>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</si>
  <si>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</si>
  <si>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</si>
  <si>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</si>
  <si>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</si>
  <si>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</si>
  <si>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</si>
  <si>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</si>
  <si>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</si>
  <si>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</si>
  <si>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</si>
  <si>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</si>
  <si>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</si>
  <si>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</si>
  <si>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</si>
  <si>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</si>
  <si>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</si>
  <si>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</si>
  <si>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</si>
  <si>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</si>
  <si>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</si>
  <si>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</si>
  <si>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</si>
  <si>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</si>
  <si>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</si>
  <si>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</si>
  <si>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</si>
  <si>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</si>
  <si>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</si>
  <si>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</si>
  <si>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</si>
  <si>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</si>
  <si>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</si>
  <si>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</si>
  <si>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</si>
  <si>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</si>
  <si>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</si>
  <si>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</si>
  <si>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</si>
  <si>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</si>
  <si>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</si>
  <si>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</si>
  <si>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</si>
  <si>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</si>
  <si>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</si>
  <si>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</si>
  <si>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</si>
  <si>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</si>
  <si>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</si>
  <si>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</si>
  <si>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</si>
  <si>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</si>
  <si>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</si>
  <si>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</si>
  <si>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</si>
  <si>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</si>
  <si>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</si>
  <si>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</si>
  <si>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</si>
  <si>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</si>
  <si>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</si>
  <si>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</si>
  <si>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</si>
  <si>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</si>
  <si>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</si>
  <si>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</si>
  <si>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</si>
  <si>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</si>
  <si>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</si>
  <si>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</si>
  <si>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</si>
  <si>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</si>
  <si>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</si>
  <si>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</si>
  <si>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</si>
  <si>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</si>
  <si>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</si>
  <si>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</si>
  <si>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</si>
  <si>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</si>
  <si>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</si>
  <si>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</si>
  <si>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</si>
  <si>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</si>
  <si>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</si>
  <si>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</si>
  <si>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</si>
  <si>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</si>
  <si>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</si>
  <si>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</si>
  <si>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</si>
  <si>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</si>
  <si>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</si>
  <si>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</si>
  <si>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</si>
  <si>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</si>
  <si>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</si>
  <si>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</si>
  <si>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</si>
  <si>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</si>
  <si>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</si>
  <si>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</si>
  <si>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</si>
  <si>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</si>
  <si>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</si>
  <si>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</si>
  <si>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</si>
  <si>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</si>
  <si>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</si>
  <si>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</si>
  <si>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</si>
  <si>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</si>
  <si>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</si>
  <si>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</si>
  <si>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</si>
  <si>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</si>
  <si>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</si>
  <si>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</si>
  <si>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</si>
  <si>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</si>
  <si>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</si>
  <si>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</si>
  <si>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</si>
  <si>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</si>
  <si>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</si>
  <si>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</si>
  <si>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</si>
  <si>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</si>
  <si>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</si>
  <si>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</si>
  <si>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</si>
  <si>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</si>
  <si>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</si>
  <si>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</si>
  <si>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</si>
  <si>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</si>
  <si>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</si>
  <si>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</si>
  <si>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</si>
  <si>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</si>
  <si>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</si>
  <si>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</si>
  <si>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</si>
  <si>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</si>
  <si>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</si>
  <si>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</si>
  <si>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</si>
  <si>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</si>
  <si>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</si>
  <si>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</si>
  <si>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</si>
  <si>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</si>
  <si>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</si>
  <si>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</si>
  <si>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</si>
  <si>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</si>
  <si>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</si>
  <si>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</si>
  <si>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</si>
  <si>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</si>
  <si>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</si>
  <si>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</si>
  <si>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</si>
  <si>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</si>
  <si>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</si>
  <si>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</si>
  <si>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</si>
  <si>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</si>
  <si>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</si>
  <si>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</si>
  <si>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</si>
  <si>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</si>
  <si>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</si>
  <si>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</si>
  <si>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</si>
  <si>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</si>
  <si>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</si>
  <si>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</si>
  <si>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</si>
  <si>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</si>
  <si>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</si>
  <si>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</si>
  <si>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</si>
  <si>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</si>
  <si>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</si>
  <si>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</si>
  <si>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</si>
  <si>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</si>
  <si>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</si>
  <si>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</si>
  <si>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</si>
  <si>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</si>
  <si>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</si>
  <si>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</si>
  <si>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</si>
  <si>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</si>
  <si>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</si>
  <si>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</si>
  <si>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</si>
  <si>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</si>
  <si>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</si>
  <si>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</si>
  <si>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</si>
  <si>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</si>
  <si>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</si>
  <si>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</si>
  <si>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</si>
  <si>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</si>
  <si>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</si>
  <si>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</si>
  <si>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</si>
  <si>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</si>
  <si>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</si>
  <si>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</si>
  <si>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</si>
  <si>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</si>
  <si>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</si>
  <si>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</si>
  <si>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</si>
  <si>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</si>
  <si>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</si>
  <si>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</si>
  <si>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</si>
  <si>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</si>
  <si>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</si>
  <si>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</si>
  <si>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</si>
  <si>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</si>
  <si>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</si>
  <si>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</si>
  <si>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</si>
  <si>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</si>
  <si>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</si>
  <si>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</si>
  <si>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</si>
  <si>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</si>
  <si>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</si>
  <si>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</si>
  <si>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</si>
  <si>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</si>
  <si>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</si>
  <si>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</si>
  <si>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</si>
  <si>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</si>
  <si>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</si>
  <si>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</si>
  <si>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</si>
  <si>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</si>
  <si>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</si>
  <si>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</si>
  <si>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</si>
  <si>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</si>
  <si>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</si>
  <si>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</si>
  <si>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</si>
  <si>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</si>
  <si>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</si>
  <si>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</si>
  <si>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</si>
  <si>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</si>
  <si>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</si>
  <si>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</si>
  <si>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</si>
  <si>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</si>
  <si>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</si>
  <si>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</si>
  <si>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</si>
  <si>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</si>
  <si>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</si>
  <si>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</si>
  <si>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</si>
  <si>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</si>
  <si>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</si>
  <si>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</si>
  <si>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</si>
  <si>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</si>
  <si>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</si>
  <si>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</si>
  <si>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</si>
  <si>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</si>
  <si>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</si>
  <si>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</si>
  <si>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</si>
  <si>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</si>
  <si>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</si>
  <si>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</si>
  <si>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</si>
  <si>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</si>
  <si>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</si>
  <si>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</si>
  <si>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</si>
  <si>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</si>
  <si>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</si>
  <si>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</si>
  <si>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</si>
  <si>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</si>
  <si>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</si>
  <si>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</si>
  <si>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</si>
  <si>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</si>
  <si>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</si>
  <si>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</si>
  <si>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</si>
  <si>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</si>
  <si>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</si>
  <si>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</si>
  <si>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</si>
  <si>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</si>
  <si>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</si>
  <si>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</si>
  <si>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</si>
  <si>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</si>
  <si>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</si>
  <si>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</si>
  <si>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</si>
  <si>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</si>
  <si>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</si>
  <si>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</si>
  <si>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</si>
  <si>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</si>
  <si>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</si>
  <si>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</si>
  <si>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</si>
  <si>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</si>
  <si>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</si>
  <si>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</si>
  <si>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</si>
  <si>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</si>
  <si>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</si>
  <si>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</si>
  <si>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</si>
  <si>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</si>
  <si>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</si>
  <si>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</si>
  <si>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</si>
  <si>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</si>
  <si>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</si>
  <si>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</si>
  <si>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</si>
  <si>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</si>
  <si>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</si>
  <si>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</si>
  <si>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</si>
  <si>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</si>
  <si>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</si>
  <si>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</si>
  <si>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</si>
  <si>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</si>
  <si>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</si>
  <si>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</si>
  <si>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</si>
  <si>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</si>
  <si>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</si>
  <si>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</si>
  <si>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</si>
  <si>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</si>
  <si>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</si>
  <si>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</si>
  <si>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</si>
  <si>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</si>
  <si>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</si>
  <si>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</si>
  <si>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</si>
  <si>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</si>
  <si>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</si>
  <si>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</si>
  <si>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</si>
  <si>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</si>
  <si>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</si>
  <si>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</si>
  <si>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</si>
  <si>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</si>
  <si>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</si>
  <si>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</si>
  <si>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</si>
  <si>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</si>
  <si>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</si>
  <si>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</si>
  <si>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</si>
  <si>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</si>
  <si>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</si>
  <si>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</si>
  <si>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</si>
  <si>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</si>
  <si>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</si>
  <si>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</si>
  <si>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</si>
  <si>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</si>
  <si>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</si>
  <si>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</si>
  <si>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</si>
  <si>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</si>
  <si>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</si>
  <si>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</si>
  <si>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</si>
  <si>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</si>
  <si>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</si>
  <si>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</si>
  <si>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</si>
  <si>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</si>
  <si>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</si>
  <si>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</si>
  <si>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</si>
  <si>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</si>
  <si>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</si>
  <si>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</si>
  <si>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</si>
  <si>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</si>
  <si>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</si>
  <si>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</si>
  <si>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</si>
  <si>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</si>
  <si>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</si>
  <si>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</si>
  <si>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</si>
  <si>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</si>
  <si>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</si>
  <si>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</si>
  <si>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</si>
  <si>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</si>
  <si>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</si>
  <si>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</si>
  <si>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</si>
  <si>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</si>
  <si>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</si>
  <si>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</si>
  <si>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</si>
  <si>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</si>
  <si>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</si>
  <si>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</si>
  <si>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</si>
  <si>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</si>
  <si>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</si>
  <si>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</si>
  <si>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</si>
  <si>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</si>
  <si>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</si>
  <si>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</si>
  <si>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</si>
  <si>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</si>
  <si>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</si>
  <si>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</si>
  <si>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</si>
  <si>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</si>
  <si>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</si>
  <si>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</si>
  <si>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</si>
  <si>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</si>
  <si>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</si>
  <si>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</si>
  <si>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</si>
  <si>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</si>
  <si>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</si>
  <si>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</si>
  <si>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</si>
  <si>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</si>
  <si>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</si>
  <si>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</si>
  <si>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</si>
  <si>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</si>
  <si>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</si>
  <si>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</si>
  <si>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</si>
  <si>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</si>
  <si>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</si>
  <si>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</si>
  <si>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</si>
  <si>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</si>
  <si>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</si>
  <si>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</si>
  <si>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</si>
  <si>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</si>
  <si>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</si>
  <si>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</si>
  <si>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</si>
  <si>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</si>
  <si>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</si>
  <si>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</si>
  <si>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</si>
  <si>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</si>
  <si>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</si>
  <si>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</si>
  <si>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</si>
  <si>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</si>
  <si>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</si>
  <si>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</si>
  <si>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</si>
  <si>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</si>
  <si>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</si>
  <si>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</si>
  <si>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</si>
  <si>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</si>
  <si>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</si>
  <si>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</si>
  <si>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</si>
  <si>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</si>
  <si>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</si>
  <si>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</si>
  <si>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</si>
  <si>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</si>
  <si>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</si>
  <si>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</si>
  <si>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</si>
  <si>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</si>
  <si>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</si>
  <si>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</si>
  <si>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</si>
  <si>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</si>
  <si>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</si>
  <si>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</si>
  <si>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</si>
  <si>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</si>
  <si>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</si>
  <si>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</si>
  <si>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</si>
  <si>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</si>
  <si>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</si>
  <si>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</si>
  <si>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</si>
  <si>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</si>
  <si>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</si>
  <si>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</si>
  <si>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</si>
  <si>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</si>
  <si>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</si>
  <si>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</si>
  <si>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</si>
  <si>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</si>
  <si>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</si>
  <si>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</si>
  <si>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</si>
  <si>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</si>
  <si>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</si>
  <si>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</si>
  <si>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</si>
  <si>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</si>
  <si>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</si>
  <si>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</si>
  <si>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</si>
  <si>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</si>
  <si>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</si>
  <si>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</si>
  <si>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</si>
  <si>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</si>
  <si>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</si>
  <si>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</si>
  <si>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</si>
  <si>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</si>
  <si>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</si>
  <si>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</si>
  <si>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</si>
  <si>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</si>
  <si>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</si>
  <si>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</si>
  <si>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</si>
  <si>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</si>
  <si>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</si>
  <si>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</si>
  <si>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</si>
  <si>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</si>
  <si>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</si>
  <si>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</si>
  <si>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</si>
  <si>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</si>
  <si>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</si>
  <si>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</si>
  <si>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</si>
  <si>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</si>
  <si>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</si>
  <si>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</si>
  <si>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</si>
  <si>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</si>
  <si>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</si>
  <si>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</si>
  <si>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</si>
  <si>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</si>
  <si>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</si>
  <si>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</si>
  <si>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</si>
  <si>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</si>
  <si>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</si>
  <si>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</si>
  <si>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</si>
  <si>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</si>
  <si>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</si>
  <si>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</si>
  <si>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</si>
  <si>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</si>
  <si>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</si>
  <si>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</si>
  <si>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</si>
  <si>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</si>
  <si>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</si>
  <si>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</si>
  <si>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</si>
  <si>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</si>
  <si>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</si>
  <si>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</si>
  <si>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</si>
  <si>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</si>
  <si>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</si>
  <si>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</si>
  <si>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</si>
  <si>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</si>
  <si>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</si>
  <si>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</si>
  <si>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</si>
  <si>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</si>
  <si>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</si>
  <si>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</si>
  <si>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</si>
  <si>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</si>
  <si>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</si>
  <si>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</si>
  <si>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</si>
  <si>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</si>
  <si>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</si>
  <si>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</si>
  <si>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</si>
  <si>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</si>
  <si>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</si>
  <si>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</si>
  <si>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</si>
  <si>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</si>
  <si>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</si>
  <si>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</si>
  <si>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</si>
  <si>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</si>
  <si>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</si>
  <si>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</si>
  <si>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</si>
  <si>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</si>
  <si>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</si>
  <si>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</si>
  <si>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</si>
  <si>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</si>
  <si>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</si>
  <si>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</si>
  <si>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</si>
  <si>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</si>
  <si>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</si>
  <si>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</si>
  <si>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</si>
  <si>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</si>
  <si>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</si>
  <si>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</si>
  <si>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</si>
  <si>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</si>
  <si>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</si>
  <si>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</si>
  <si>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</si>
  <si>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</si>
  <si>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</si>
  <si>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</si>
  <si>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</si>
  <si>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</si>
  <si>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</si>
  <si>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</si>
  <si>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</si>
  <si>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</si>
  <si>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</si>
  <si>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</si>
  <si>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</si>
  <si>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</si>
  <si>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</si>
  <si>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</si>
  <si>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</si>
  <si>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</si>
  <si>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</si>
  <si>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</si>
  <si>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</si>
  <si>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</si>
  <si>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</si>
  <si>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</si>
  <si>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</si>
  <si>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</si>
  <si>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</si>
  <si>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</si>
  <si>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</si>
  <si>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</si>
  <si>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</si>
  <si>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</si>
  <si>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</si>
  <si>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</si>
  <si>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</si>
  <si>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</si>
  <si>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</si>
  <si>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</si>
  <si>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</si>
  <si>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</si>
  <si>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</si>
  <si>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</si>
  <si>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</si>
  <si>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</si>
  <si>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</si>
  <si>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</si>
  <si>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</si>
  <si>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</si>
  <si>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</si>
  <si>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</si>
  <si>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</si>
  <si>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</si>
  <si>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</si>
  <si>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</si>
  <si>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</si>
  <si>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</si>
  <si>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</si>
  <si>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</si>
  <si>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</si>
  <si>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</si>
  <si>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</si>
  <si>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</si>
  <si>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</si>
  <si>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</si>
  <si>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</si>
  <si>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</si>
  <si>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</si>
  <si>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</si>
  <si>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</si>
  <si>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</si>
  <si>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</si>
  <si>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</si>
  <si>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</si>
  <si>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</si>
  <si>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</si>
  <si>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</si>
  <si>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</si>
  <si>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</si>
  <si>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</si>
  <si>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</si>
  <si>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</si>
  <si>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</si>
  <si>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</si>
  <si>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</si>
  <si>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</si>
  <si>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</si>
  <si>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</si>
  <si>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</si>
  <si>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</si>
  <si>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</si>
  <si>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</si>
  <si>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</si>
  <si>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</si>
  <si>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</si>
  <si>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</si>
  <si>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</si>
  <si>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</si>
  <si>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</si>
  <si>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</si>
  <si>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</si>
  <si>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</si>
  <si>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</si>
  <si>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</si>
  <si>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</si>
  <si>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</si>
  <si>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</si>
  <si>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</si>
  <si>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</si>
  <si>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</si>
  <si>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</si>
  <si>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</si>
  <si>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</si>
  <si>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</si>
  <si>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</si>
  <si>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</si>
  <si>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</si>
  <si>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</si>
  <si>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</si>
  <si>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</si>
  <si>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</si>
  <si>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</si>
  <si>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</si>
  <si>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</si>
  <si>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</si>
  <si>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</si>
  <si>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</si>
  <si>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</si>
  <si>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</si>
  <si>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</si>
  <si>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</si>
  <si>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</si>
  <si>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</si>
  <si>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</si>
  <si>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</si>
  <si>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</si>
  <si>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</si>
  <si>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</si>
  <si>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</si>
  <si>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</si>
  <si>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</si>
  <si>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</si>
  <si>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</si>
  <si>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</si>
  <si>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</si>
  <si>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</si>
  <si>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</si>
  <si>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</si>
  <si>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</si>
  <si>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</si>
  <si>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</si>
  <si>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</si>
  <si>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</si>
  <si>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</si>
  <si>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</si>
  <si>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</si>
  <si>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</si>
  <si>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</si>
  <si>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</si>
  <si>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</si>
  <si>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</si>
  <si>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</si>
  <si>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</si>
  <si>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</si>
  <si>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</si>
  <si>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</si>
  <si>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</si>
  <si>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</si>
  <si>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</si>
  <si>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</si>
  <si>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</si>
  <si>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</si>
  <si>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</si>
  <si>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</si>
  <si>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</si>
  <si>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</si>
  <si>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</si>
  <si>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</si>
  <si>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</si>
  <si>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</si>
  <si>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</si>
  <si>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</si>
  <si>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</si>
  <si>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</si>
  <si>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</si>
  <si>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</si>
  <si>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</si>
  <si>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</si>
  <si>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</si>
  <si>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</si>
  <si>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</si>
  <si>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</si>
  <si>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</si>
  <si>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</si>
  <si>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</si>
  <si>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</si>
  <si>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</si>
  <si>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</si>
  <si>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</si>
  <si>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</si>
  <si>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</si>
  <si>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</si>
  <si>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</si>
  <si>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</si>
  <si>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</si>
  <si>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</si>
  <si>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</si>
  <si>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</si>
  <si>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</si>
  <si>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</si>
  <si>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</si>
  <si>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</si>
  <si>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</si>
  <si>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</si>
  <si>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</si>
  <si>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</si>
  <si>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</si>
  <si>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</si>
  <si>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</si>
  <si>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</si>
  <si>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</si>
  <si>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</si>
  <si>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</si>
  <si>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</si>
  <si>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</si>
  <si>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</si>
  <si>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</si>
  <si>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</si>
  <si>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</si>
  <si>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</si>
  <si>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</si>
  <si>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</si>
  <si>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</si>
  <si>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</si>
  <si>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</si>
  <si>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</si>
  <si>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</si>
  <si>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</si>
  <si>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</si>
  <si>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</si>
  <si>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</si>
  <si>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</si>
  <si>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</si>
  <si>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</si>
  <si>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</si>
  <si>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</si>
  <si>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</si>
  <si>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</si>
  <si>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</si>
  <si>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</si>
  <si>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</si>
  <si>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</si>
  <si>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</si>
  <si>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</si>
  <si>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</si>
  <si>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</si>
  <si>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</si>
  <si>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</si>
  <si>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</si>
  <si>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</si>
  <si>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</si>
  <si>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</si>
  <si>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</si>
  <si>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</si>
  <si>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</si>
  <si>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</si>
  <si>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</si>
  <si>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</si>
  <si>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</si>
  <si>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</si>
  <si>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</si>
  <si>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</si>
  <si>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</si>
  <si>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</si>
  <si>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</si>
  <si>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</si>
  <si>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</si>
  <si>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</si>
  <si>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</si>
  <si>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</si>
  <si>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</si>
  <si>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</si>
  <si>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</si>
  <si>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</si>
  <si>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</si>
  <si>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</si>
  <si>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</si>
  <si>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</si>
  <si>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</si>
  <si>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</si>
  <si>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</si>
  <si>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</si>
  <si>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</si>
  <si>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</si>
  <si>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</si>
  <si>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</si>
  <si>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</si>
  <si>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</si>
  <si>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</si>
  <si>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</si>
  <si>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</si>
  <si>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</si>
  <si>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</si>
  <si>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</si>
  <si>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</si>
  <si>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</si>
  <si>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</si>
  <si>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</si>
  <si>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</si>
  <si>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</si>
  <si>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</si>
  <si>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</si>
  <si>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</si>
  <si>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</si>
  <si>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</si>
  <si>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</si>
  <si>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</si>
  <si>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</si>
  <si>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</si>
  <si>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</si>
  <si>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</si>
  <si>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</si>
  <si>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</si>
  <si>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</si>
  <si>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</si>
  <si>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</si>
  <si>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</si>
  <si>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</si>
  <si>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</si>
  <si>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</si>
  <si>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</si>
  <si>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</si>
  <si>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</si>
  <si>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</si>
  <si>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</si>
  <si>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</si>
  <si>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</si>
  <si>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</si>
  <si>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</si>
  <si>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</si>
  <si>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</si>
  <si>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</si>
  <si>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</si>
  <si>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</si>
  <si>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</si>
  <si>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</si>
  <si>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</si>
  <si>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</si>
  <si>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</si>
  <si>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</si>
  <si>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</si>
  <si>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</si>
  <si>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</si>
  <si>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</si>
  <si>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</si>
  <si>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</si>
  <si>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</si>
  <si>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</si>
  <si>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</si>
  <si>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</si>
  <si>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</si>
  <si>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</si>
  <si>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</si>
  <si>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</si>
  <si>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</si>
  <si>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</si>
  <si>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</si>
  <si>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</si>
  <si>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</si>
  <si>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</si>
  <si>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</si>
  <si>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</si>
  <si>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</si>
  <si>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</si>
  <si>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</si>
  <si>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</si>
  <si>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</si>
  <si>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</si>
  <si>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</si>
  <si>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</si>
  <si>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</si>
  <si>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</si>
  <si>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</si>
  <si>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</si>
  <si>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</si>
  <si>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</si>
  <si>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</si>
  <si>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</si>
  <si>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</si>
  <si>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</si>
  <si>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</si>
  <si>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</si>
  <si>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</si>
  <si>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</si>
  <si>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</si>
  <si>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</si>
  <si>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</si>
  <si>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</si>
  <si>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</si>
  <si>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</si>
  <si>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</si>
  <si>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</si>
  <si>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</si>
  <si>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</si>
  <si>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</si>
  <si>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</si>
  <si>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</si>
  <si>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</si>
  <si>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</si>
  <si>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</si>
  <si>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</si>
  <si>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</si>
  <si>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</si>
  <si>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</si>
  <si>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</si>
  <si>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</si>
  <si>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</si>
  <si>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</si>
  <si>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</si>
  <si>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</si>
  <si>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</si>
  <si>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</si>
  <si>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</si>
  <si>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</si>
  <si>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</si>
  <si>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</si>
  <si>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</si>
  <si>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</si>
  <si>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</si>
  <si>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</si>
  <si>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</si>
  <si>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</si>
  <si>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</si>
  <si>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</si>
  <si>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</si>
  <si>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</si>
  <si>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</si>
  <si>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</si>
  <si>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</si>
  <si>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</si>
  <si>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</si>
  <si>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</si>
  <si>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</si>
  <si>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</si>
  <si>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</si>
  <si>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</si>
  <si>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</si>
  <si>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</si>
  <si>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</si>
  <si>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</si>
  <si>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</si>
  <si>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</si>
  <si>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</si>
  <si>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</si>
  <si>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</si>
  <si>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</si>
  <si>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</si>
  <si>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</si>
  <si>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</si>
  <si>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</si>
  <si>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</si>
  <si>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</si>
  <si>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</si>
  <si>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</si>
  <si>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</si>
  <si>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</si>
  <si>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</si>
  <si>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</si>
  <si>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</si>
  <si>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</si>
  <si>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</si>
  <si>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</si>
  <si>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</si>
  <si>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</si>
  <si>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</si>
  <si>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</si>
  <si>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</si>
  <si>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</si>
  <si>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</si>
  <si>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</si>
  <si>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</si>
  <si>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</si>
  <si>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</si>
  <si>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</si>
  <si>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</si>
  <si>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</si>
  <si>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</si>
  <si>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</si>
  <si>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</si>
  <si>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</si>
  <si>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</si>
  <si>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</si>
  <si>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</si>
  <si>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</si>
  <si>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</si>
  <si>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</si>
  <si>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</si>
  <si>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</si>
  <si>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</si>
  <si>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</si>
  <si>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</si>
  <si>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</si>
  <si>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</si>
  <si>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</si>
  <si>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</si>
  <si>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</si>
  <si>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</si>
  <si>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</si>
  <si>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</si>
  <si>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</si>
  <si>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</si>
  <si>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</si>
  <si>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</si>
  <si>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</si>
  <si>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</si>
  <si>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</si>
  <si>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</si>
  <si>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</si>
  <si>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</si>
  <si>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</si>
  <si>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</si>
  <si>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</si>
  <si>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</si>
  <si>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</si>
  <si>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</si>
  <si>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</si>
  <si>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</si>
  <si>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</si>
  <si>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</si>
  <si>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</si>
  <si>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</si>
  <si>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</si>
  <si>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</si>
  <si>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</si>
  <si>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</si>
  <si>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</si>
  <si>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</si>
  <si>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</si>
  <si>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</si>
  <si>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</si>
  <si>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</si>
  <si>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</si>
  <si>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</si>
  <si>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</si>
  <si>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</si>
  <si>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</si>
  <si>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</si>
  <si>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</si>
  <si>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</si>
  <si>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</si>
  <si>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</si>
  <si>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</si>
  <si>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</si>
  <si>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</si>
  <si>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</si>
  <si>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</si>
  <si>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</si>
  <si>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</si>
  <si>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</si>
  <si>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</si>
  <si>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</si>
  <si>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</si>
  <si>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</si>
  <si>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</si>
  <si>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</si>
  <si>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</si>
  <si>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</si>
  <si>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</si>
  <si>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</si>
  <si>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</si>
  <si>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</si>
  <si>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</si>
  <si>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</si>
  <si>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</si>
  <si>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</si>
  <si>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</si>
  <si>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</si>
  <si>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</si>
  <si>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</si>
  <si>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</si>
  <si>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</si>
  <si>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</si>
  <si>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</si>
  <si>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</si>
  <si>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</si>
  <si>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</si>
  <si>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</si>
  <si>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</si>
  <si>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</si>
  <si>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</si>
  <si>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</si>
  <si>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</si>
  <si>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</si>
  <si>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</si>
  <si>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</si>
  <si>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</si>
  <si>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</si>
  <si>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</si>
  <si>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</si>
  <si>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</si>
  <si>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</si>
  <si>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</si>
  <si>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</si>
  <si>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</si>
  <si>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</si>
  <si>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</si>
  <si>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</si>
  <si>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</si>
  <si>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</si>
  <si>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</si>
  <si>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</si>
  <si>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</si>
  <si>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</si>
  <si>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</si>
  <si>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</si>
  <si>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</si>
  <si>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</si>
  <si>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</si>
  <si>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</si>
  <si>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</si>
  <si>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</si>
  <si>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</si>
  <si>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</si>
  <si>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</si>
  <si>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</si>
  <si>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</si>
  <si>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</si>
  <si>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</si>
  <si>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</si>
  <si>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</si>
  <si>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</si>
  <si>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</si>
  <si>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</si>
  <si>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</si>
  <si>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</si>
  <si>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</si>
  <si>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</si>
  <si>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</si>
  <si>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</si>
  <si>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</si>
  <si>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</si>
  <si>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</si>
  <si>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</si>
  <si>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</si>
  <si>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</si>
  <si>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</si>
  <si>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</si>
  <si>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</si>
  <si>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</si>
  <si>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</si>
  <si>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</si>
  <si>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</si>
  <si>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</si>
  <si>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</si>
  <si>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</si>
  <si>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</si>
  <si>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</si>
  <si>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</si>
  <si>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</si>
  <si>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</si>
  <si>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</si>
  <si>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</si>
  <si>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</si>
  <si>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</si>
  <si>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</si>
  <si>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</si>
  <si>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</si>
  <si>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</si>
  <si>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</si>
  <si>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</si>
  <si>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</si>
  <si>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</si>
  <si>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</si>
  <si>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</si>
  <si>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</si>
  <si>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</si>
  <si>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</si>
  <si>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</si>
  <si>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</si>
  <si>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</si>
  <si>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</si>
  <si>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</si>
  <si>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</si>
  <si>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</si>
  <si>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</si>
  <si>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</si>
  <si>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</si>
  <si>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</si>
  <si>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</si>
  <si>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</si>
  <si>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</si>
  <si>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</si>
  <si>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</si>
  <si>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</si>
  <si>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</si>
  <si>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</si>
  <si>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</si>
  <si>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</si>
  <si>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</si>
  <si>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</si>
  <si>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</si>
  <si>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</si>
  <si>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</si>
  <si>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</si>
  <si>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</si>
  <si>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</si>
  <si>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</si>
  <si>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</si>
  <si>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</si>
  <si>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</si>
  <si>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</si>
  <si>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</si>
  <si>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</si>
  <si>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</si>
  <si>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</si>
  <si>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</si>
  <si>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</si>
  <si>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</si>
  <si>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</si>
  <si>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</si>
  <si>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</si>
  <si>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</si>
  <si>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</si>
  <si>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</si>
  <si>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</si>
  <si>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</si>
  <si>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</si>
  <si>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</si>
  <si>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</si>
  <si>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</si>
  <si>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ＭＳ Ｐゴシック"/>
        <family val="2"/>
        <scheme val="minor"/>
      </rPr>
      <t>Metal</t>
    </r>
    <r>
      <rPr>
        <sz val="11"/>
        <rFont val="ＭＳ Ｐゴシック"/>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</si>
  <si>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</si>
  <si>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</si>
  <si>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</si>
  <si>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</si>
  <si>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</si>
  <si>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</si>
  <si>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</si>
  <si>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</si>
  <si>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</si>
  <si>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</si>
  <si>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</si>
  <si>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</si>
  <si>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</si>
  <si>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</si>
  <si>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</si>
  <si>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</si>
  <si>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</si>
  <si>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</si>
  <si>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</si>
  <si>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</si>
  <si>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</si>
  <si>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</si>
  <si>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</si>
  <si>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</si>
  <si>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</si>
  <si>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</si>
  <si>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</si>
  <si>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</si>
  <si>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</si>
  <si>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</si>
  <si>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</si>
  <si>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</si>
  <si>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</si>
  <si>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</si>
  <si>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</si>
  <si>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</si>
  <si>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</si>
  <si>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</si>
  <si>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</si>
  <si>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</si>
  <si>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</si>
  <si>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</si>
  <si>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</si>
  <si>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</si>
  <si>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</si>
  <si>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</si>
  <si>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</si>
  <si>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</si>
  <si>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</si>
  <si>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</si>
  <si>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</si>
  <si>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</si>
  <si>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</si>
  <si>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</si>
  <si>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</si>
  <si>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</si>
  <si>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</si>
  <si>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</si>
  <si>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</si>
  <si>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</si>
  <si>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</si>
  <si>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</si>
  <si>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</si>
  <si>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</si>
  <si>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</si>
  <si>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</si>
  <si>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</si>
  <si>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</si>
  <si>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</si>
  <si>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</si>
  <si>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</si>
  <si>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</si>
  <si>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</si>
  <si>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</si>
  <si>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</si>
  <si>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</si>
  <si>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</si>
  <si>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</si>
  <si>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</si>
  <si>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</si>
  <si>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</si>
  <si>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</si>
  <si>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</si>
  <si>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</si>
  <si>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</si>
  <si>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</si>
  <si>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</si>
  <si>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</si>
  <si>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</si>
  <si>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</si>
  <si>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</si>
  <si>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</si>
  <si>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</si>
  <si>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</si>
  <si>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</si>
  <si>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</si>
  <si>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</si>
  <si>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</si>
  <si>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</si>
  <si>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</si>
  <si>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</si>
  <si>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</si>
  <si>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</si>
  <si>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</si>
  <si>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</si>
  <si>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</si>
  <si>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</si>
  <si>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</si>
  <si>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</si>
  <si>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</si>
  <si>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</si>
  <si>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</si>
  <si>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</si>
  <si>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</si>
  <si>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</si>
  <si>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</si>
  <si>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</si>
  <si>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</si>
  <si>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</si>
  <si>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</si>
  <si>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</si>
  <si>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</si>
  <si>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</si>
  <si>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</si>
  <si>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</si>
  <si>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</si>
  <si>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</si>
  <si>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</si>
  <si>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</si>
  <si>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</si>
  <si>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</si>
  <si>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</si>
  <si>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</si>
  <si>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</si>
  <si>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</si>
  <si>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</si>
  <si>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</si>
  <si>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</si>
  <si>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</si>
  <si>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</si>
  <si>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</si>
  <si>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</si>
  <si>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</si>
  <si>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</si>
  <si>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</si>
  <si>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</si>
  <si>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</si>
  <si>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</si>
  <si>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</si>
  <si>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</si>
  <si>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</si>
  <si>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</si>
  <si>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</si>
  <si>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</si>
  <si>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</si>
  <si>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</si>
  <si>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</si>
  <si>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</si>
  <si>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</si>
  <si>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</si>
  <si>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</si>
  <si>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</si>
  <si>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</si>
  <si>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</si>
  <si>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</si>
  <si>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</si>
  <si>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</si>
  <si>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</si>
  <si>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</si>
  <si>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</si>
  <si>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</si>
  <si>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</si>
  <si>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</si>
  <si>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</si>
  <si>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</si>
  <si>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</si>
  <si>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</si>
  <si>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</si>
  <si>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</si>
  <si>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</si>
  <si>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</si>
  <si>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</si>
  <si>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</si>
  <si>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</si>
  <si>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</si>
  <si>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</si>
  <si>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</si>
  <si>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</si>
  <si>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</si>
  <si>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</si>
  <si>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</si>
  <si>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</si>
  <si>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</si>
  <si>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</si>
  <si>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</si>
  <si>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</si>
  <si>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</si>
  <si>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</si>
  <si>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</si>
  <si>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</si>
  <si>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</si>
  <si>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</si>
  <si>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</si>
  <si>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</si>
  <si>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</si>
  <si>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</si>
  <si>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</si>
  <si>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</si>
  <si>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</si>
  <si>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</si>
  <si>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</si>
  <si>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</si>
  <si>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</si>
  <si>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</si>
  <si>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</si>
  <si>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</si>
  <si>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</si>
  <si>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</si>
  <si>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</si>
  <si>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</si>
  <si>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</si>
  <si>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</si>
  <si>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</si>
  <si>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</si>
  <si>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</si>
  <si>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</si>
  <si>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</si>
  <si>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</si>
  <si>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</si>
  <si>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</si>
  <si>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</si>
  <si>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</si>
  <si>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</si>
  <si>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</si>
  <si>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</si>
  <si>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</si>
  <si>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</si>
  <si>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</si>
  <si>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</si>
  <si>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</si>
  <si>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</si>
  <si>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</si>
  <si>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</si>
  <si>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</si>
  <si>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</si>
  <si>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</si>
  <si>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</si>
  <si>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</si>
  <si>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</si>
  <si>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</si>
  <si>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</si>
  <si>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</si>
  <si>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</si>
  <si>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</si>
  <si>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</si>
  <si>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</si>
  <si>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</si>
  <si>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</si>
  <si>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</si>
  <si>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</si>
  <si>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</si>
  <si>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</si>
  <si>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</si>
  <si>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</si>
  <si>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</si>
  <si>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</si>
  <si>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</si>
  <si>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</si>
  <si>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</si>
  <si>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</si>
  <si>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</si>
  <si>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</si>
  <si>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</si>
  <si>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</si>
  <si>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</si>
  <si>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</si>
  <si>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</si>
  <si>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</si>
  <si>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</si>
  <si>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</si>
  <si>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</si>
  <si>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</si>
  <si>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</si>
  <si>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</si>
  <si>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</si>
  <si>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</si>
  <si>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</si>
  <si>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</si>
  <si>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</si>
  <si>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</si>
  <si>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</si>
  <si>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</si>
  <si>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</si>
  <si>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</si>
  <si>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</si>
  <si>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</si>
  <si>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</si>
  <si>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</si>
  <si>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</si>
  <si>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</si>
  <si>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</si>
  <si>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</si>
  <si>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</si>
  <si>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</si>
  <si>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</si>
  <si>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</si>
  <si>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</si>
  <si>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</si>
  <si>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</si>
  <si>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</si>
  <si>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</si>
  <si>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</si>
  <si>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</si>
  <si>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</si>
  <si>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</si>
  <si>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</si>
  <si>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</si>
  <si>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</si>
  <si>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</si>
  <si>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</si>
  <si>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</si>
  <si>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</si>
  <si>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</si>
  <si>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</si>
  <si>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</si>
  <si>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</si>
  <si>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</si>
  <si>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</si>
  <si>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</si>
  <si>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</si>
  <si>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</si>
  <si>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</si>
  <si>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</si>
  <si>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</si>
  <si>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</si>
  <si>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</si>
  <si>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</si>
  <si>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</si>
  <si>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</si>
  <si>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</si>
  <si>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</si>
  <si>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</si>
  <si>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</si>
  <si>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</si>
  <si>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</si>
  <si>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</si>
  <si>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</si>
  <si>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</si>
  <si>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</si>
  <si>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</si>
  <si>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</si>
  <si>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</si>
  <si>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</si>
  <si>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</si>
  <si>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</si>
  <si>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</si>
  <si>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</si>
  <si>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</si>
  <si>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</si>
  <si>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</si>
  <si>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</si>
  <si>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</si>
  <si>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</si>
  <si>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</si>
  <si>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</si>
  <si>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</si>
  <si>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</si>
  <si>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</si>
  <si>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</si>
  <si>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</si>
  <si>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</si>
  <si>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</si>
  <si>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</si>
  <si>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</si>
  <si>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</si>
  <si>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</si>
  <si>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</si>
  <si>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</si>
  <si>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</si>
  <si>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</si>
  <si>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</si>
  <si>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</si>
  <si>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</si>
  <si>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</si>
  <si>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</si>
  <si>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</si>
  <si>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</si>
  <si>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</si>
  <si>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</si>
  <si>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</si>
  <si>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</si>
  <si>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</si>
  <si>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</si>
  <si>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</si>
  <si>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</si>
  <si>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</si>
  <si>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</si>
  <si>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</si>
  <si>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</si>
  <si>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</si>
  <si>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</si>
  <si>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</si>
  <si>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</si>
  <si>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</si>
  <si>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</si>
  <si>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</si>
  <si>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</si>
  <si>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</si>
  <si>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</si>
  <si>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</si>
  <si>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</si>
  <si>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</si>
  <si>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</si>
  <si>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</si>
  <si>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</si>
  <si>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</si>
  <si>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</si>
  <si>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</si>
  <si>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</si>
  <si>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</si>
  <si>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</si>
  <si>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</si>
  <si>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</si>
  <si>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</si>
  <si>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</si>
  <si>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</si>
  <si>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</si>
  <si>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</si>
  <si>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</si>
  <si>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</si>
  <si>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</si>
  <si>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</si>
  <si>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</si>
  <si>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</si>
  <si>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</si>
  <si>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</si>
  <si>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</si>
  <si>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</si>
  <si>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</si>
  <si>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</si>
  <si>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</si>
  <si>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</si>
  <si>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</si>
  <si>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</si>
  <si>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</si>
  <si>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</si>
  <si>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</si>
  <si>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</si>
  <si>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</si>
  <si>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</si>
  <si>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</si>
  <si>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</si>
  <si>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</si>
  <si>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</si>
  <si>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</si>
  <si>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</si>
  <si>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</si>
  <si>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</si>
  <si>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</si>
  <si>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</si>
  <si>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</si>
  <si>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</si>
  <si>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</si>
  <si>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</si>
  <si>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</si>
  <si>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</si>
  <si>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</si>
  <si>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</si>
  <si>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</si>
  <si>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</si>
  <si>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</si>
  <si>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</si>
  <si>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</si>
  <si>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</si>
  <si>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</si>
  <si>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</si>
  <si>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</si>
  <si>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</si>
  <si>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</si>
  <si>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</si>
  <si>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</si>
  <si>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</si>
  <si>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</si>
  <si>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</si>
  <si>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</si>
  <si>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</si>
  <si>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</si>
  <si>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</si>
  <si>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</si>
  <si>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</si>
  <si>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</si>
  <si>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</si>
  <si>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</si>
  <si>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</si>
  <si>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</si>
  <si>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</si>
  <si>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</si>
  <si>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</si>
  <si>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</si>
  <si>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</si>
  <si>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</si>
  <si>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</si>
  <si>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</si>
  <si>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</si>
  <si>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</si>
  <si>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</si>
  <si>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</si>
  <si>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</si>
  <si>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</si>
  <si>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</si>
  <si>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</si>
  <si>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</si>
  <si>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</si>
  <si>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</si>
  <si>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</si>
  <si>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</si>
  <si>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</si>
  <si>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</si>
  <si>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</si>
  <si>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</si>
  <si>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</si>
  <si>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</si>
  <si>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</si>
  <si>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</si>
  <si>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</si>
  <si>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</si>
  <si>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</si>
  <si>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</si>
  <si>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</si>
  <si>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</si>
  <si>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</si>
  <si>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</si>
  <si>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</si>
  <si>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</si>
  <si>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</si>
  <si>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</si>
  <si>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</si>
  <si>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</si>
  <si>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</si>
  <si>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</si>
  <si>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</si>
  <si>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</si>
  <si>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</si>
  <si>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</si>
  <si>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</si>
  <si>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</si>
  <si>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</si>
  <si>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3"/>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</si>
  <si>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3"/>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3"/>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対象となる</t>
    </r>
    <r>
      <rPr>
        <sz val="11"/>
        <rFont val="ＭＳ Ｐゴシック"/>
        <family val="3"/>
        <charset val="128"/>
      </rPr>
      <t>鉱物がある程度完成品に残留している場合、</t>
    </r>
    <r>
      <rPr>
        <sz val="11"/>
        <color rgb="FFFF0000"/>
        <rFont val="ＭＳ Ｐゴシック"/>
        <family val="3"/>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対象となる</t>
    </r>
    <r>
      <rPr>
        <sz val="11"/>
        <rFont val="ＭＳ Ｐゴシック"/>
        <family val="3"/>
        <charset val="128"/>
      </rPr>
      <t>鉱物も含まれます。多くの場合、メーカーは製造過程中に</t>
    </r>
    <r>
      <rPr>
        <sz val="11"/>
        <color rgb="FFFF0000"/>
        <rFont val="ＭＳ Ｐゴシック"/>
        <family val="3"/>
        <charset val="128"/>
      </rPr>
      <t>対象となる</t>
    </r>
    <r>
      <rPr>
        <sz val="11"/>
        <rFont val="ＭＳ Ｐゴシック"/>
        <family val="3"/>
        <charset val="128"/>
      </rPr>
      <t>鉱物の削除又は消耗を促進しようと努めますが、ある程度の</t>
    </r>
    <r>
      <rPr>
        <sz val="11"/>
        <color rgb="FFFF0000"/>
        <rFont val="ＭＳ Ｐゴシック"/>
        <family val="3"/>
        <charset val="128"/>
      </rPr>
      <t>対象となる</t>
    </r>
    <r>
      <rPr>
        <sz val="11"/>
        <rFont val="ＭＳ Ｐゴシック"/>
        <family val="3"/>
        <charset val="128"/>
      </rPr>
      <t>鉱物が残留します。</t>
    </r>
    <r>
      <rPr>
        <sz val="11"/>
        <color rgb="FFFF0000"/>
        <rFont val="ＭＳ Ｐゴシック"/>
        <family val="3"/>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3"/>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3"/>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</si>
  <si>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3"/>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3"/>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</si>
  <si>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4.これは、製品に含まれる</t>
    </r>
    <r>
      <rPr>
        <sz val="11"/>
        <color rgb="FFFF0000"/>
        <rFont val="ＭＳ Ｐゴシック"/>
        <family val="3"/>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3"/>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</si>
  <si>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</si>
  <si>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</si>
  <si>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</si>
  <si>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</si>
  <si>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3"/>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3"/>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</si>
  <si>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</si>
  <si>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</si>
  <si>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</si>
  <si>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</si>
  <si>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3"/>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</si>
  <si>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3"/>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</si>
  <si>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3"/>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</si>
  <si>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3"/>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</si>
  <si>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3"/>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</si>
  <si>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3"/>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</si>
  <si>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</si>
  <si>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3"/>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</si>
  <si>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</si>
  <si>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</si>
  <si>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</si>
  <si>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</si>
  <si>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</si>
  <si>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</si>
  <si>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</si>
  <si>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</si>
  <si>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</si>
  <si>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</si>
  <si>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</si>
  <si>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</si>
  <si>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3"/>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</si>
  <si>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</si>
  <si>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</si>
  <si>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</si>
  <si>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</si>
  <si>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</si>
  <si>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</si>
  <si>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3"/>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</si>
  <si>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3"/>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</si>
  <si>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3"/>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</si>
  <si>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3"/>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</si>
  <si>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3"/>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</si>
  <si>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</si>
  <si>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</si>
  <si>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</si>
  <si>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</si>
  <si>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</si>
  <si>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</si>
  <si>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</si>
  <si>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</si>
  <si>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</si>
  <si>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</si>
  <si>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</si>
  <si>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</si>
  <si>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</si>
  <si>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</si>
  <si>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</si>
  <si>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</si>
  <si>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</si>
  <si>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</si>
  <si>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</si>
  <si>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</si>
  <si>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</si>
  <si>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</si>
  <si>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</si>
  <si>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</si>
  <si>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</si>
  <si>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</si>
  <si>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</si>
  <si>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</si>
  <si>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</si>
  <si>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</si>
  <si>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</si>
  <si>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</si>
  <si>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</si>
  <si>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</si>
  <si>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</si>
  <si>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</si>
  <si>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</si>
  <si>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</si>
  <si>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</si>
  <si>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</si>
  <si>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</si>
  <si>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</si>
  <si>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</si>
  <si>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3"/>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</si>
  <si>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</si>
  <si>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</si>
  <si>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</si>
  <si>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</si>
  <si>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</si>
  <si>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</si>
  <si>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3"/>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</si>
  <si>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</si>
  <si>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</si>
  <si>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</si>
  <si>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</si>
  <si>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</si>
  <si>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</si>
  <si>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</si>
  <si>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</si>
  <si>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</si>
  <si>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3"/>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3"/>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3"/>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3"/>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</si>
  <si>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</si>
  <si>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</si>
  <si>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</si>
  <si>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</si>
  <si>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</si>
  <si>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</si>
  <si>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</si>
  <si>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</si>
  <si>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</si>
  <si>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</si>
  <si>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3"/>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</si>
  <si>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</si>
  <si>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</si>
  <si>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</si>
  <si>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</si>
  <si>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</si>
  <si>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</si>
  <si>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</si>
  <si>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</si>
  <si>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</si>
  <si>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</si>
  <si>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</si>
  <si>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</si>
  <si>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</si>
  <si>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</si>
  <si>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</si>
  <si>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</si>
  <si>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</si>
  <si>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</si>
  <si>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</si>
  <si>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</si>
  <si>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</si>
  <si>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</si>
  <si>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</si>
  <si>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</si>
  <si>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</si>
  <si>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</si>
  <si>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</si>
  <si>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</si>
  <si>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</si>
  <si>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</si>
  <si>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</si>
  <si>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</si>
  <si>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</si>
  <si>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</si>
  <si>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</si>
  <si>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</si>
  <si>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</si>
  <si>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</si>
  <si>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</si>
  <si>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</si>
  <si>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</si>
  <si>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</si>
  <si>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</si>
  <si>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</si>
  <si>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</si>
  <si>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</si>
  <si>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</si>
  <si>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</si>
  <si>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</si>
  <si>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</si>
  <si>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</si>
  <si>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</si>
  <si>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</si>
  <si>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</si>
  <si>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</si>
  <si>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</si>
  <si>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</si>
  <si>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</si>
  <si>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</si>
  <si>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</si>
  <si>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</si>
  <si>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</si>
  <si>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</si>
  <si>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KAMAYA ELECTRIC Co.,LTD.</t>
    <phoneticPr fontId="84" type="noConversion"/>
  </si>
  <si>
    <t>refer Product List</t>
    <phoneticPr fontId="84" type="noConversion"/>
  </si>
  <si>
    <t>PSA Bldg. 3F, 6-1-6 Chuou, Yamato-shi Kanagawa, 242-0021</t>
    <phoneticPr fontId="84" type="noConversion"/>
  </si>
  <si>
    <t>Masami Watanabe</t>
    <phoneticPr fontId="84" type="noConversion"/>
  </si>
  <si>
    <t>watanabe@kamaya.co.jp</t>
    <phoneticPr fontId="84" type="noConversion"/>
  </si>
  <si>
    <t>+81-125-65-2171</t>
    <phoneticPr fontId="84" type="noConversion"/>
  </si>
  <si>
    <t>Koji Nakanishi</t>
    <phoneticPr fontId="84" type="noConversion"/>
  </si>
  <si>
    <t>Assistant General Manager</t>
    <phoneticPr fontId="84" type="noConversion"/>
  </si>
  <si>
    <t>nkouji@kamaya.co.jp</t>
    <phoneticPr fontId="84" type="noConversion"/>
  </si>
  <si>
    <t>Chip Resistors</t>
  </si>
  <si>
    <t>WLP63</t>
  </si>
  <si>
    <t>Chip Fuses</t>
  </si>
  <si>
    <t>SBF32</t>
  </si>
  <si>
    <t>HFC32</t>
  </si>
  <si>
    <t>RAC101A</t>
  </si>
  <si>
    <t>Chip Attenuators</t>
  </si>
  <si>
    <t>SPC10</t>
  </si>
  <si>
    <t xml:space="preserve">RMC </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</si>
  <si>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</si>
  <si>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</si>
  <si>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</si>
  <si>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</si>
  <si>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</si>
  <si>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</si>
  <si>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</si>
  <si>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</si>
  <si>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</si>
  <si>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</si>
  <si>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</si>
  <si>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</si>
  <si>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</si>
  <si>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</si>
  <si>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</si>
  <si>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</si>
  <si>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</si>
  <si>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</si>
  <si>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 xml:space="preserve">TWLC </t>
  </si>
  <si>
    <t xml:space="preserve">FRC </t>
  </si>
  <si>
    <t xml:space="preserve">RAC </t>
  </si>
  <si>
    <t xml:space="preserve">RAAW </t>
  </si>
  <si>
    <t xml:space="preserve">LTC </t>
  </si>
  <si>
    <t xml:space="preserve">FCC </t>
  </si>
  <si>
    <t xml:space="preserve">FHC </t>
  </si>
  <si>
    <t xml:space="preserve">FMC </t>
  </si>
  <si>
    <t xml:space="preserve">FCCR </t>
  </si>
  <si>
    <t xml:space="preserve">HSPC </t>
  </si>
  <si>
    <t>RLP</t>
    <phoneticPr fontId="84" type="noConversion"/>
  </si>
  <si>
    <t>MLP</t>
    <phoneticPr fontId="84" type="noConversion"/>
  </si>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</sst>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_-;\-* #,##0_-;_-* &quot;-&quot;_-;_-@_-"/>
    <numFmt numFmtId="181" formatCode="_-* #,##0.00_-;\-* #,##0.00_-;_-* &quot;-&quot;??_-;_-@_-"/>
    <numFmt numFmtId="182" formatCode="[$-409]mmmm\ d\,\ yyyy;@"/>
    <numFmt numFmtId="183" formatCode="[$-409]d\-mmm\-yyyy;@"/>
    <numFmt numFmtId="184" formatCode="_-&quot;$&quot;* #,##0_-;\-&quot;$&quot;* #,##0_-;_-&quot;$&quot;* &quot;-&quot;_-;_-@_-"/>
    <numFmt numFmtId="185" formatCode="_-&quot;$&quot;* #,##0.00_-;\-&quot;$&quot;* #,##0.00_-;_-&quot;$&quot;* &quot;-&quot;??_-;_-@_-"/>
    <numFmt numFmtId="186" formatCode="_-* #,##0\ &quot;€&quot;_-;\-* #,##0\ &quot;€&quot;_-;_-* &quot;-&quot;\ &quot;€&quot;_-;_-@_-"/>
    <numFmt numFmtId="187" formatCode="_-* #,##0\ _€_-;\-* #,##0\ _€_-;_-* &quot;-&quot;\ _€_-;_-@_-"/>
    <numFmt numFmtId="188" formatCode="_-* #,##0.00\ &quot;€&quot;_-;\-* #,##0.00\ &quot;€&quot;_-;_-* &quot;-&quot;??\ &quot;€&quot;_-;_-@_-"/>
    <numFmt numFmtId="189" formatCode="_-* #,##0.00\ _€_-;\-* #,##0.00\ _€_-;_-* &quot;-&quot;??\ _€_-;_-@_-"/>
    <numFmt numFmtId="190" formatCode="_-&quot;€&quot;\ * #,##0_-;\-&quot;€&quot;\ * #,##0_-;_-&quot;€&quot;\ * &quot;-&quot;_-;_-@_-"/>
    <numFmt numFmtId="191" formatCode="_-&quot;€&quot;\ * #,##0.00_-;\-&quot;€&quot;\ * #,##0.00_-;_-&quot;€&quot;\ * &quot;-&quot;??_-;_-@_-"/>
    <numFmt numFmtId="192" formatCode="0.0"/>
  </numFmts>
  <fonts count="129">
    <font>
      <sz val="10"/>
      <name val="Verdana"/>
      <family val="2"/>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0"/>
      <color theme="1"/>
      <name val="Arial"/>
      <family val="2"/>
    </font>
    <font>
      <sz val="11"/>
      <color theme="1"/>
      <name val="ＭＳ Ｐゴシック"/>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ＭＳ Ｐゴシック"/>
      <family val="2"/>
      <scheme val="minor"/>
    </font>
    <font>
      <sz val="11"/>
      <color rgb="FF9C0006"/>
      <name val="ＭＳ Ｐゴシック"/>
      <family val="3"/>
      <charset val="128"/>
    </font>
    <font>
      <sz val="11"/>
      <color rgb="FF9C0006"/>
      <name val="ＭＳ Ｐゴシック"/>
      <family val="2"/>
      <scheme val="minor"/>
    </font>
    <font>
      <b/>
      <sz val="11"/>
      <color rgb="FFFA7D00"/>
      <name val="ＭＳ Ｐゴシック"/>
      <family val="2"/>
      <scheme val="minor"/>
    </font>
    <font>
      <b/>
      <sz val="11"/>
      <color theme="0"/>
      <name val="ＭＳ Ｐゴシック"/>
      <family val="2"/>
      <scheme val="minor"/>
    </font>
    <font>
      <i/>
      <sz val="11"/>
      <color rgb="FF7F7F7F"/>
      <name val="ＭＳ Ｐゴシック"/>
      <family val="2"/>
      <scheme val="minor"/>
    </font>
    <font>
      <sz val="11"/>
      <color rgb="FF006100"/>
      <name val="ＭＳ Ｐゴシック"/>
      <family val="2"/>
      <scheme val="minor"/>
    </font>
    <font>
      <b/>
      <sz val="15"/>
      <color theme="3"/>
      <name val="ＭＳ Ｐゴシック"/>
      <family val="2"/>
      <scheme val="minor"/>
    </font>
    <font>
      <b/>
      <sz val="13"/>
      <color theme="3"/>
      <name val="ＭＳ Ｐゴシック"/>
      <family val="2"/>
      <scheme val="minor"/>
    </font>
    <font>
      <b/>
      <sz val="11"/>
      <color theme="3"/>
      <name val="ＭＳ Ｐゴシック"/>
      <family val="2"/>
      <scheme val="minor"/>
    </font>
    <font>
      <u/>
      <sz val="10"/>
      <color theme="10"/>
      <name val="Arial"/>
      <family val="2"/>
    </font>
    <font>
      <u/>
      <sz val="11"/>
      <color theme="10"/>
      <name val="ＭＳ Ｐゴシック"/>
      <family val="2"/>
      <scheme val="minor"/>
    </font>
    <font>
      <u/>
      <sz val="12"/>
      <color theme="10"/>
      <name val="ＭＳ Ｐゴシック"/>
      <family val="2"/>
      <scheme val="minor"/>
    </font>
    <font>
      <sz val="11"/>
      <color rgb="FF3F3F76"/>
      <name val="ＭＳ Ｐゴシック"/>
      <family val="2"/>
      <scheme val="minor"/>
    </font>
    <font>
      <sz val="11"/>
      <color rgb="FFFA7D00"/>
      <name val="ＭＳ Ｐゴシック"/>
      <family val="2"/>
      <scheme val="minor"/>
    </font>
    <font>
      <sz val="11"/>
      <color rgb="FF9C6500"/>
      <name val="ＭＳ Ｐゴシック"/>
      <family val="2"/>
      <scheme val="minor"/>
    </font>
    <font>
      <sz val="10"/>
      <color theme="1"/>
      <name val="ＭＳ Ｐゴシック"/>
      <family val="2"/>
      <charset val="128"/>
    </font>
    <font>
      <sz val="11"/>
      <color theme="1"/>
      <name val="ＭＳ Ｐゴシック"/>
      <family val="3"/>
      <charset val="128"/>
    </font>
    <font>
      <sz val="12"/>
      <color theme="1"/>
      <name val="ＭＳ Ｐゴシック"/>
      <family val="2"/>
      <scheme val="minor"/>
    </font>
    <font>
      <b/>
      <sz val="11"/>
      <color rgb="FF3F3F3F"/>
      <name val="ＭＳ Ｐゴシック"/>
      <family val="2"/>
      <scheme val="minor"/>
    </font>
    <font>
      <sz val="18"/>
      <color theme="3"/>
      <name val="ＭＳ Ｐゴシック"/>
      <family val="2"/>
      <scheme val="major"/>
    </font>
    <font>
      <b/>
      <sz val="11"/>
      <color theme="1"/>
      <name val="ＭＳ Ｐゴシック"/>
      <family val="2"/>
      <scheme val="minor"/>
    </font>
    <font>
      <sz val="11"/>
      <color rgb="FFFF0000"/>
      <name val="ＭＳ Ｐゴシック"/>
      <family val="2"/>
      <scheme val="minor"/>
    </font>
    <font>
      <sz val="10"/>
      <color theme="1"/>
      <name val="Verdana"/>
      <family val="2"/>
    </font>
    <font>
      <sz val="10"/>
      <color theme="0" tint="-0.3498947111423078"/>
      <name val="Verdana"/>
      <family val="2"/>
    </font>
    <font>
      <sz val="11"/>
      <name val="ＭＳ Ｐゴシック"/>
      <family val="2"/>
      <scheme val="minor"/>
    </font>
    <font>
      <sz val="10"/>
      <name val="ＭＳ Ｐゴシック"/>
      <family val="1"/>
      <scheme val="major"/>
    </font>
    <font>
      <u/>
      <sz val="12"/>
      <color indexed="12"/>
      <name val="ＭＳ Ｐゴシック"/>
      <family val="1"/>
      <scheme val="major"/>
    </font>
    <font>
      <sz val="12"/>
      <name val="ＭＳ Ｐゴシック"/>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ＭＳ Ｐゴシック"/>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ＭＳ Ｐゴシック"/>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ＭＳ Ｐゴシック"/>
      <family val="1"/>
      <scheme val="major"/>
    </font>
    <font>
      <sz val="12"/>
      <color rgb="FF3C4043"/>
      <name val="Arial"/>
      <family val="2"/>
    </font>
    <font>
      <sz val="11"/>
      <name val="ＭＳ Ｐゴシック"/>
      <family val="3"/>
      <charset val="128"/>
    </font>
    <font>
      <sz val="11"/>
      <color rgb="FFFF0000"/>
      <name val="맑은 고딕"/>
      <family val="2"/>
      <charset val="129"/>
    </font>
    <font>
      <sz val="11"/>
      <name val="맑은 고딕"/>
      <family val="2"/>
      <charset val="129"/>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180" fontId="13" fillId="0" borderId="0" applyFont="0" applyFill="0" applyBorder="0" applyAlignment="0" applyProtection="0"/>
    <xf numFmtId="187"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89" fontId="13" fillId="0" borderId="0" applyFont="0" applyFill="0" applyBorder="0" applyAlignment="0" applyProtection="0"/>
    <xf numFmtId="176" fontId="13" fillId="0" borderId="0" applyFont="0" applyFill="0" applyBorder="0" applyAlignment="0" applyProtection="0"/>
    <xf numFmtId="184" fontId="13" fillId="0" borderId="0" applyFont="0" applyFill="0" applyBorder="0" applyAlignment="0" applyProtection="0"/>
    <xf numFmtId="186" fontId="13" fillId="0" borderId="0" applyFont="0" applyFill="0" applyBorder="0" applyAlignment="0" applyProtection="0"/>
    <xf numFmtId="190"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8" fontId="13" fillId="0" borderId="0" applyFont="0" applyFill="0" applyBorder="0" applyAlignment="0" applyProtection="0"/>
    <xf numFmtId="182"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2" fontId="4" fillId="0" borderId="0"/>
    <xf numFmtId="0" fontId="82" fillId="0" borderId="0"/>
    <xf numFmtId="0" fontId="82" fillId="0" borderId="0"/>
    <xf numFmtId="18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2" fontId="4" fillId="0" borderId="0"/>
    <xf numFmtId="0" fontId="10" fillId="0" borderId="0"/>
    <xf numFmtId="182" fontId="82" fillId="0" borderId="0"/>
    <xf numFmtId="0" fontId="5" fillId="0" borderId="0"/>
    <xf numFmtId="0" fontId="5" fillId="0" borderId="0"/>
    <xf numFmtId="182" fontId="10" fillId="0" borderId="0"/>
    <xf numFmtId="0" fontId="5" fillId="0" borderId="0"/>
    <xf numFmtId="0" fontId="10" fillId="0" borderId="0"/>
    <xf numFmtId="0" fontId="5" fillId="0" borderId="0"/>
    <xf numFmtId="0" fontId="66" fillId="0" borderId="0">
      <alignment vertical="center"/>
    </xf>
    <xf numFmtId="182"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2" fontId="4" fillId="0" borderId="0"/>
    <xf numFmtId="182"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2" fontId="13" fillId="0" borderId="0"/>
    <xf numFmtId="0" fontId="82" fillId="0" borderId="0"/>
    <xf numFmtId="0" fontId="82" fillId="0" borderId="0"/>
    <xf numFmtId="0" fontId="82" fillId="0" borderId="0"/>
    <xf numFmtId="182"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3"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2" fontId="0" fillId="45" borderId="13" xfId="0" applyNumberFormat="1" applyFill="1" applyBorder="1" applyAlignment="1">
      <alignment vertical="top" wrapText="1"/>
    </xf>
    <xf numFmtId="182" fontId="0" fillId="45" borderId="0" xfId="0" applyNumberFormat="1" applyFill="1"/>
    <xf numFmtId="182" fontId="12" fillId="45" borderId="0" xfId="0" applyNumberFormat="1" applyFont="1" applyFill="1"/>
    <xf numFmtId="182"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2"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2" fontId="7" fillId="45" borderId="0" xfId="0" applyNumberFormat="1" applyFont="1" applyFill="1" applyAlignment="1">
      <alignment horizontal="center" vertical="center" wrapText="1"/>
    </xf>
    <xf numFmtId="0" fontId="0" fillId="45" borderId="0" xfId="0" applyFill="1" applyAlignment="1">
      <alignment horizontal="center" vertical="center"/>
    </xf>
    <xf numFmtId="182"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2"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92"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18" fillId="45" borderId="56" xfId="0" quotePrefix="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83" fontId="17" fillId="45" borderId="31" xfId="0" applyNumberFormat="1" applyFont="1" applyFill="1" applyBorder="1" applyAlignment="1" applyProtection="1">
      <alignment horizontal="left" wrapText="1"/>
      <protection locked="0"/>
    </xf>
    <xf numFmtId="183"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アクセント 1" xfId="687" builtinId="30" customBuiltin="1"/>
    <cellStyle name="20% - アクセント 2" xfId="691" builtinId="34" customBuiltin="1"/>
    <cellStyle name="20% - アクセント 3" xfId="695" builtinId="38" customBuiltin="1"/>
    <cellStyle name="20% - アクセント 4" xfId="699" builtinId="42" customBuiltin="1"/>
    <cellStyle name="20% - アクセント 5" xfId="703" builtinId="46" customBuiltin="1"/>
    <cellStyle name="20% - アクセント 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アクセント 1" xfId="688" builtinId="31" customBuiltin="1"/>
    <cellStyle name="40% - アクセント 2" xfId="692" builtinId="35" customBuiltin="1"/>
    <cellStyle name="40% - アクセント 3" xfId="696" builtinId="39" customBuiltin="1"/>
    <cellStyle name="40% - アクセント 4" xfId="700" builtinId="43" customBuiltin="1"/>
    <cellStyle name="40% - アクセント 5" xfId="704" builtinId="47" customBuiltin="1"/>
    <cellStyle name="40% - アクセント 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アクセント 1" xfId="689" builtinId="32" customBuiltin="1"/>
    <cellStyle name="60% - アクセント 2" xfId="693" builtinId="36" customBuiltin="1"/>
    <cellStyle name="60% - アクセント 3" xfId="697" builtinId="40" customBuiltin="1"/>
    <cellStyle name="60% - アクセント 4" xfId="701" builtinId="44" customBuiltin="1"/>
    <cellStyle name="60% - アクセント 5" xfId="705" builtinId="48" customBuiltin="1"/>
    <cellStyle name="60% - アクセント 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アクセント 1" xfId="686" builtinId="29" customBuiltin="1"/>
    <cellStyle name="アクセント 2" xfId="690" builtinId="33" customBuiltin="1"/>
    <cellStyle name="アクセント 3" xfId="694" builtinId="37" customBuiltin="1"/>
    <cellStyle name="アクセント 4" xfId="698" builtinId="41" customBuiltin="1"/>
    <cellStyle name="アクセント 5" xfId="702" builtinId="45" customBuiltin="1"/>
    <cellStyle name="アクセント 6" xfId="706" builtinId="49" customBuiltin="1"/>
    <cellStyle name="タイトル" xfId="670" builtinId="15" customBuiltin="1"/>
    <cellStyle name="チェック セル" xfId="682" builtinId="23" customBuiltin="1"/>
    <cellStyle name="どちらでもない" xfId="677" builtinId="28" customBuiltin="1"/>
    <cellStyle name="リンク セル" xfId="681" builtinId="24" customBuiltin="1"/>
    <cellStyle name="悪い" xfId="676" builtinId="27" customBuiltin="1"/>
    <cellStyle name="一般 7" xfId="592"/>
    <cellStyle name="計算" xfId="680" builtinId="22" customBuiltin="1"/>
    <cellStyle name="警告文" xfId="683" builtinId="11" customBuiltin="1"/>
    <cellStyle name="見出し 1" xfId="671" builtinId="16" customBuiltin="1"/>
    <cellStyle name="見出し 2" xfId="672" builtinId="17" customBuiltin="1"/>
    <cellStyle name="見出し 3" xfId="673" builtinId="18" customBuiltin="1"/>
    <cellStyle name="見出し 4" xfId="674" builtinId="19" customBuiltin="1"/>
    <cellStyle name="集計" xfId="685" builtinId="25" customBuiltin="1"/>
    <cellStyle name="出力" xfId="679" builtinId="21" customBuiltin="1"/>
    <cellStyle name="説明文" xfId="684" builtinId="53" customBuiltin="1"/>
    <cellStyle name="入力" xfId="678" builtinId="20" customBuiltin="1"/>
    <cellStyle name="標準" xfId="0" builtinId="0"/>
    <cellStyle name="標準 2" xfId="593"/>
    <cellStyle name="標準 2 2" xfId="594"/>
    <cellStyle name="標準 2 3" xfId="595"/>
    <cellStyle name="良い" xfId="675" builtinId="26" customBuiltin="1"/>
    <cellStyle name="표준 2" xfId="591"/>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topLeftCell="A4" zoomScale="85" zoomScaleNormal="85"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6.2">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7.8">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81">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2.4">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549999999999997"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5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9.6">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6">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13.4">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45.80000000000001">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210.6">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48.6">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4.8">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6.2">
      <c r="A35" s="228"/>
      <c r="B35" s="179"/>
    </row>
    <row r="36" spans="1:2" ht="68.5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9.6">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2.4">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32.4">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4.8">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7.2">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2">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62">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2.4">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6.05" customHeight="1">
      <c r="A45" s="218"/>
      <c r="B45" s="179"/>
    </row>
    <row r="46" spans="1:2" ht="64.8">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2.0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4.8">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2.4">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8.6">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2.4">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549999999999997" customHeight="1">
      <c r="A55" s="93" t="str">
        <f ca="1">OFFSET(L!$C$1,MATCH("Instructions"&amp;ADDRESS(ROW(),COLUMN(),4),L!$A:$A,0)-1,SL,,)</f>
        <v>8. Smelter Street -  Provide the street name on which the smelter is located. This field is optional.</v>
      </c>
      <c r="B55" s="179"/>
    </row>
    <row r="56" spans="1:2" ht="16.2">
      <c r="A56" s="93" t="str">
        <f ca="1">OFFSET(L!$C$1,MATCH("Instructions"&amp;ADDRESS(ROW(),COLUMN(),4),L!$A:$A,0)-1,SL,,)</f>
        <v>9. Smelter City – Provide the city name of where the smelter is located. This field is optional.</v>
      </c>
      <c r="B56" s="179"/>
    </row>
    <row r="57" spans="1:2" ht="34.049999999999997" customHeight="1">
      <c r="A57" s="93" t="str">
        <f ca="1">OFFSET(L!$C$1,MATCH("Instructions"&amp;ADDRESS(ROW(),COLUMN(),4),L!$A:$A,0)-1,SL,,)</f>
        <v>10. Smelter Location: State/Province, if applicable – Provide the state or province where the smelter is located. This field is optional.</v>
      </c>
      <c r="B57" s="179"/>
    </row>
    <row r="58" spans="1:2" ht="162">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32.4">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8.6">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48.6">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16.2">
      <c r="A63" s="93" t="str">
        <f ca="1">OFFSET(L!$C$1,MATCH("Instructions"&amp;ADDRESS(ROW(),COLUMN(),4),L!$A:$A,0)-1,SL,,)</f>
        <v>16. Comments – free form text field to enter any comments concerning the smelter.  Example: smelter is being acquired by Company YYY</v>
      </c>
      <c r="B63" s="179"/>
    </row>
    <row r="64" spans="1:2" ht="16.2">
      <c r="A64" s="218"/>
      <c r="B64" s="179"/>
    </row>
    <row r="65" spans="1:2" ht="32.4">
      <c r="A65" s="219" t="str">
        <f ca="1">OFFSET(L!$C$1,MATCH("Instructions"&amp;ADDRESS(ROW(),COLUMN(),4),L!$A:$A,0)-1,SL,,)</f>
        <v>Instructions for completing the Mine List Tab.
Provide answers in ENGLISH only</v>
      </c>
      <c r="B65" s="179"/>
    </row>
    <row r="66" spans="1:2" ht="32.4">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2.4">
      <c r="A67" s="93" t="str">
        <f ca="1">OFFSET(L!$C$1,MATCH("Instructions"&amp;ADDRESS(ROW(),COLUMN(),4),L!$A:$A,0)-1,SL,,)</f>
        <v>2. Name of Smelter(s) sourcing from this Mine Facility - When possible, fill in the name of the smelter(s) that is sourcing from the listed mine facility.</v>
      </c>
      <c r="B67" s="179"/>
    </row>
    <row r="68" spans="1:2" ht="16.2">
      <c r="A68" s="93" t="str">
        <f ca="1">OFFSET(L!$C$1,MATCH("Instructions"&amp;ADDRESS(ROW(),COLUMN(),4),L!$A:$A,0)-1,SL,,)</f>
        <v>3. Mine Facility (Site) Name - Fill in the mine facility name as you know it.</v>
      </c>
      <c r="B68" s="179"/>
    </row>
    <row r="69" spans="1:2" ht="48.6">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6.2">
      <c r="A70" s="93" t="str">
        <f ca="1">OFFSET(L!$C$1,MATCH("Instructions"&amp;ADDRESS(ROW(),COLUMN(),4),L!$A:$A,0)-1,SL,,)</f>
        <v>5. Source of Mine Identification Number - This is the source of the Mine Identification Number entered in Column D.</v>
      </c>
      <c r="B70" s="179"/>
    </row>
    <row r="71" spans="1:2" ht="16.2">
      <c r="A71" s="93" t="str">
        <f ca="1">OFFSET(L!$C$1,MATCH("Instructions"&amp;ADDRESS(ROW(),COLUMN(),4),L!$A:$A,0)-1,SL,,)</f>
        <v>6. Mine Facility (Site) Country - Select from dropdown, the country where the mine facility is located.</v>
      </c>
      <c r="B71" s="179"/>
    </row>
    <row r="72" spans="1:2" ht="16.2">
      <c r="A72" s="93" t="str">
        <f ca="1">OFFSET(L!$C$1,MATCH("Instructions"&amp;ADDRESS(ROW(),COLUMN(),4),L!$A:$A,0)-1,SL,,)</f>
        <v>7. Mine Facility Street -  Provide the street name on which the mine is located. This field is optional.</v>
      </c>
      <c r="B72" s="179"/>
    </row>
    <row r="73" spans="1:2" ht="16.2">
      <c r="A73" s="93" t="str">
        <f ca="1">OFFSET(L!$C$1,MATCH("Instructions"&amp;ADDRESS(ROW(),COLUMN(),4),L!$A:$A,0)-1,SL,,)</f>
        <v>8. Mine Facility City – Provide the city name of where the mine facility is located.</v>
      </c>
      <c r="B73" s="179"/>
    </row>
    <row r="74" spans="1:2" ht="16.2">
      <c r="A74" s="93" t="str">
        <f ca="1">OFFSET(L!$C$1,MATCH("Instructions"&amp;ADDRESS(ROW(),COLUMN(),4),L!$A:$A,0)-1,SL,,)</f>
        <v>9. Mine Facility Location: State/Province, if applicable – Provide the state or province where the mine facility is located.</v>
      </c>
      <c r="B74" s="179"/>
    </row>
    <row r="75" spans="1:2" ht="97.2">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8.6">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48.6">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2.4">
      <c r="A78" s="93" t="str">
        <f ca="1">OFFSET(L!$C$1,MATCH("Instructions"&amp;ADDRESS(ROW(),COLUMN(),4),L!$A:$A,0)-1,SL,,)</f>
        <v>13. Comments – free form text field to enter any comments concerning the mine facility.  Example: mine is being acquired by Company YYY</v>
      </c>
      <c r="B78" s="179"/>
    </row>
    <row r="79" spans="1:2" ht="16.2">
      <c r="A79" s="218"/>
      <c r="B79" s="179"/>
    </row>
    <row r="80" spans="1:2" ht="97.2">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6.2">
      <c r="A81" s="218"/>
      <c r="B81" s="179"/>
    </row>
    <row r="82" spans="1:2" ht="18" customHeight="1">
      <c r="A82" s="94" t="str">
        <f ca="1">OFFSET(L!$C$1,MATCH("Instructions"&amp;ADDRESS(ROW(),COLUMN(),4),L!$A:$A,0)-1,SL,,)</f>
        <v>TERMS AND CONDITIONS</v>
      </c>
      <c r="B82" s="179"/>
    </row>
    <row r="83" spans="1:2" ht="113.4">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4.8">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4.8">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9.6">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8.6">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6.2">
      <c r="A88" s="94" t="str">
        <f ca="1">OFFSET(L!$C$1,MATCH("Instructions"&amp;ADDRESS(ROW(),COLUMN(),4),L!$A:$A,0)-1,SL,,)</f>
        <v xml:space="preserve">By accessing and using the List or any Tool, and in consideration thereof, the User agrees to the foregoing. </v>
      </c>
      <c r="B88" s="179"/>
    </row>
    <row r="89" spans="1:2" ht="16.2">
      <c r="A89" s="93" t="str">
        <f ca="1">OFFSET(L!$C$1,MATCH("General"&amp;"Cpy",L!$A:$A,0)-1,SL,,)</f>
        <v>© 2025 Responsible Minerals Initiative. All rights reserved.</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5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27.6">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5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5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c r="A265" s="126" t="str">
        <f t="shared" si="11"/>
        <v>CheckerJ45</v>
      </c>
      <c r="B265" s="126" t="s">
        <v>1154</v>
      </c>
      <c r="C265" s="126" t="s">
        <v>18953</v>
      </c>
      <c r="D265" s="246"/>
      <c r="E265" s="247"/>
      <c r="F265" s="253"/>
      <c r="G265" s="251"/>
      <c r="H265" s="276"/>
      <c r="I265" s="126"/>
    </row>
    <row r="266" spans="1:9">
      <c r="A266" s="126" t="str">
        <f t="shared" si="11"/>
        <v>CheckerJ46</v>
      </c>
      <c r="B266" s="126" t="s">
        <v>1154</v>
      </c>
      <c r="C266" s="126" t="s">
        <v>18954</v>
      </c>
      <c r="D266" s="246"/>
      <c r="E266" s="247"/>
      <c r="F266" s="253"/>
      <c r="G266" s="251"/>
      <c r="H266" s="276"/>
      <c r="I266" s="126"/>
    </row>
    <row r="267" spans="1:9">
      <c r="A267" s="126" t="str">
        <f t="shared" si="11"/>
        <v>CheckerJ47</v>
      </c>
      <c r="B267" s="126" t="s">
        <v>1154</v>
      </c>
      <c r="C267" s="126" t="s">
        <v>18955</v>
      </c>
      <c r="D267" s="246"/>
      <c r="E267" s="247"/>
      <c r="F267" s="253"/>
      <c r="G267" s="251"/>
      <c r="H267" s="276"/>
      <c r="I267" s="126"/>
    </row>
    <row r="268" spans="1:9">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c r="A275" s="126" t="str">
        <f t="shared" si="11"/>
        <v>CheckerJ56</v>
      </c>
      <c r="B275" s="126" t="s">
        <v>1154</v>
      </c>
      <c r="C275" s="126" t="s">
        <v>18963</v>
      </c>
      <c r="D275" s="246"/>
      <c r="E275" s="247"/>
      <c r="F275" s="253"/>
      <c r="G275" s="251"/>
      <c r="H275" s="276"/>
      <c r="I275" s="126"/>
    </row>
    <row r="276" spans="1:9">
      <c r="A276" s="126" t="str">
        <f t="shared" si="11"/>
        <v>CheckerJ57</v>
      </c>
      <c r="B276" s="126" t="s">
        <v>1154</v>
      </c>
      <c r="C276" s="126" t="s">
        <v>18964</v>
      </c>
      <c r="D276" s="246"/>
      <c r="E276" s="247"/>
      <c r="F276" s="253"/>
      <c r="G276" s="251"/>
      <c r="H276" s="276"/>
      <c r="I276" s="126"/>
    </row>
    <row r="277" spans="1:9">
      <c r="A277" s="126" t="str">
        <f t="shared" si="11"/>
        <v>CheckerJ58</v>
      </c>
      <c r="B277" s="126" t="s">
        <v>1154</v>
      </c>
      <c r="C277" s="126" t="s">
        <v>18965</v>
      </c>
      <c r="D277" s="246"/>
      <c r="E277" s="247"/>
      <c r="F277" s="253"/>
      <c r="G277" s="251"/>
      <c r="H277" s="276"/>
      <c r="I277" s="126"/>
    </row>
    <row r="278" spans="1:9">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c r="A285" s="126" t="str">
        <f t="shared" si="12"/>
        <v>CheckerJ67</v>
      </c>
      <c r="B285" s="126" t="s">
        <v>1154</v>
      </c>
      <c r="C285" s="126" t="s">
        <v>18973</v>
      </c>
      <c r="G285" s="311"/>
      <c r="H285" s="276"/>
      <c r="I285" s="126"/>
    </row>
    <row r="286" spans="1:9">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5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45"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9.0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2.0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2.05" customHeight="1">
      <c r="A295" s="126" t="str">
        <f t="shared" si="12"/>
        <v>CheckerJ78</v>
      </c>
      <c r="B295" s="126" t="s">
        <v>1154</v>
      </c>
      <c r="C295" s="126" t="s">
        <v>18981</v>
      </c>
      <c r="G295"/>
      <c r="H295" s="276"/>
    </row>
    <row r="296" spans="1:9" ht="52.05" customHeight="1">
      <c r="A296" s="126" t="str">
        <f t="shared" si="12"/>
        <v>CheckerJ79</v>
      </c>
      <c r="B296" s="126" t="s">
        <v>1154</v>
      </c>
      <c r="C296" s="126" t="s">
        <v>18982</v>
      </c>
      <c r="G296"/>
      <c r="H296" s="276"/>
    </row>
    <row r="297" spans="1:9" ht="52.0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45"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5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c r="A318" s="126" t="str">
        <f t="shared" si="12"/>
        <v>CheckerJ104</v>
      </c>
      <c r="B318" s="126" t="s">
        <v>1154</v>
      </c>
      <c r="C318" s="126" t="s">
        <v>19014</v>
      </c>
      <c r="D318" s="246"/>
      <c r="E318" s="247"/>
      <c r="F318" s="253"/>
      <c r="G318" s="310"/>
      <c r="H318" s="276"/>
      <c r="I318" s="126"/>
    </row>
    <row r="319" spans="1:9">
      <c r="A319" s="126" t="str">
        <f t="shared" si="12"/>
        <v>CheckerJ105</v>
      </c>
      <c r="B319" s="126" t="s">
        <v>1154</v>
      </c>
      <c r="C319" s="126" t="s">
        <v>19015</v>
      </c>
      <c r="D319" s="246"/>
      <c r="E319" s="247"/>
      <c r="F319" s="253"/>
      <c r="G319" s="310"/>
      <c r="H319" s="276"/>
      <c r="I319" s="126"/>
    </row>
    <row r="320" spans="1:9">
      <c r="A320" s="126" t="str">
        <f t="shared" si="12"/>
        <v>CheckerJ106</v>
      </c>
      <c r="B320" s="126" t="s">
        <v>1154</v>
      </c>
      <c r="C320" s="126" t="s">
        <v>19016</v>
      </c>
      <c r="D320" s="246"/>
      <c r="E320" s="247"/>
      <c r="F320" s="253"/>
      <c r="G320" s="310"/>
      <c r="H320" s="276"/>
      <c r="I320" s="126"/>
    </row>
    <row r="321" spans="1:9">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549999999999997"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1.05"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164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6"/>
  <cols>
    <col min="1" max="1" width="1" customWidth="1"/>
    <col min="2" max="2" width="10" customWidth="1"/>
    <col min="3" max="3" width="11.453125" customWidth="1"/>
    <col min="4" max="4" width="17" style="148" customWidth="1"/>
    <col min="5" max="5" width="42.1796875" customWidth="1"/>
    <col min="6" max="6" width="53.1796875" customWidth="1"/>
    <col min="7" max="7" width="1" customWidth="1"/>
  </cols>
  <sheetData>
    <row r="1" spans="1:7" ht="13.2"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6.2">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c r="A12" s="387"/>
      <c r="B12" s="173" t="s">
        <v>7</v>
      </c>
      <c r="C12" s="174" t="s">
        <v>8</v>
      </c>
      <c r="D12" s="175" t="s">
        <v>9</v>
      </c>
      <c r="E12" s="174" t="s">
        <v>10</v>
      </c>
      <c r="F12" s="174" t="s">
        <v>11</v>
      </c>
      <c r="G12" s="24"/>
    </row>
    <row r="13" spans="1:7" ht="57">
      <c r="A13" s="387"/>
      <c r="B13" s="287">
        <v>1</v>
      </c>
      <c r="C13" s="225" t="s">
        <v>12</v>
      </c>
      <c r="D13" s="226">
        <v>44489</v>
      </c>
      <c r="E13" s="225" t="s">
        <v>12182</v>
      </c>
      <c r="F13" s="227" t="s">
        <v>12191</v>
      </c>
      <c r="G13" s="24"/>
    </row>
    <row r="14" spans="1:7" ht="57">
      <c r="A14" s="387"/>
      <c r="B14" s="224">
        <v>1.01</v>
      </c>
      <c r="C14" s="225" t="s">
        <v>12</v>
      </c>
      <c r="D14" s="226">
        <v>44523</v>
      </c>
      <c r="E14" s="225" t="s">
        <v>12183</v>
      </c>
      <c r="F14" s="227" t="s">
        <v>12191</v>
      </c>
      <c r="G14" s="24"/>
    </row>
    <row r="15" spans="1:7" ht="57">
      <c r="A15" s="387"/>
      <c r="B15" s="224">
        <v>1.02</v>
      </c>
      <c r="C15" s="225" t="s">
        <v>12</v>
      </c>
      <c r="D15" s="226">
        <v>44553</v>
      </c>
      <c r="E15" s="225" t="s">
        <v>12184</v>
      </c>
      <c r="F15" s="227" t="s">
        <v>12191</v>
      </c>
      <c r="G15" s="24"/>
    </row>
    <row r="16" spans="1:7" ht="91.2">
      <c r="A16" s="387"/>
      <c r="B16" s="224">
        <v>1.1000000000000001</v>
      </c>
      <c r="C16" s="225" t="s">
        <v>12</v>
      </c>
      <c r="D16" s="226">
        <v>44848</v>
      </c>
      <c r="E16" s="225" t="s">
        <v>12185</v>
      </c>
      <c r="F16" s="227" t="s">
        <v>12192</v>
      </c>
      <c r="G16" s="24"/>
    </row>
    <row r="17" spans="1:7" ht="45.6">
      <c r="A17" s="387"/>
      <c r="B17" s="224">
        <v>1.1100000000000001</v>
      </c>
      <c r="C17" s="225" t="s">
        <v>12</v>
      </c>
      <c r="D17" s="226">
        <v>44869</v>
      </c>
      <c r="E17" s="225" t="s">
        <v>12186</v>
      </c>
      <c r="F17" s="227" t="s">
        <v>12192</v>
      </c>
      <c r="G17" s="24"/>
    </row>
    <row r="18" spans="1:7" ht="45.6">
      <c r="A18" s="387"/>
      <c r="B18" s="224">
        <v>1.2</v>
      </c>
      <c r="C18" s="225" t="s">
        <v>12</v>
      </c>
      <c r="D18" s="226">
        <v>45058</v>
      </c>
      <c r="E18" s="225" t="s">
        <v>12235</v>
      </c>
      <c r="F18" s="227" t="s">
        <v>12193</v>
      </c>
      <c r="G18" s="24"/>
    </row>
    <row r="19" spans="1:7" ht="57">
      <c r="A19" s="387"/>
      <c r="B19" s="224">
        <v>1.3</v>
      </c>
      <c r="C19" s="225" t="s">
        <v>12</v>
      </c>
      <c r="D19" s="226">
        <v>45408</v>
      </c>
      <c r="E19" s="288" t="s">
        <v>18595</v>
      </c>
      <c r="F19" s="227" t="s">
        <v>12236</v>
      </c>
      <c r="G19" s="24"/>
    </row>
    <row r="20" spans="1:7" ht="57">
      <c r="A20" s="387"/>
      <c r="B20" s="293" t="s">
        <v>18598</v>
      </c>
      <c r="C20" s="225" t="s">
        <v>12</v>
      </c>
      <c r="D20" s="226">
        <v>45772</v>
      </c>
      <c r="E20" s="288" t="s">
        <v>19154</v>
      </c>
      <c r="F20" s="227" t="s">
        <v>19278</v>
      </c>
      <c r="G20" s="24"/>
    </row>
    <row r="21" spans="1:7" ht="13.2" thickBot="1">
      <c r="A21" s="388"/>
      <c r="B21" s="392" t="str">
        <f ca="1">OFFSET(L!$C$1,MATCH("General"&amp;"Cpy",L!$A:$A,0)-1,SL,,)</f>
        <v>© 2025 Responsible Minerals Initiative. All rights reserved.</v>
      </c>
      <c r="C21" s="392"/>
      <c r="D21" s="392"/>
      <c r="E21" s="392"/>
      <c r="F21" s="392"/>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3"/>
      <c r="B1" s="394"/>
      <c r="C1" s="394"/>
      <c r="D1" s="395"/>
    </row>
    <row r="2" spans="1:8" ht="16.2">
      <c r="A2" s="176"/>
      <c r="B2" s="177" t="str">
        <f ca="1">OFFSET(L!$C$1,MATCH("Definitions"&amp;ADDRESS(ROW(),COLUMN(),4),L!$A:$A,0)-1,SL,,)</f>
        <v>ITEM</v>
      </c>
      <c r="C2" s="177" t="str">
        <f ca="1">OFFSET(L!$C$1,MATCH("Definitions"&amp;ADDRESS(ROW(),COLUMN(),4),L!$A:$A,0)-1,SL,,)</f>
        <v>DEFINITION</v>
      </c>
      <c r="D2" s="397"/>
      <c r="E2" s="178"/>
    </row>
    <row r="3" spans="1:8" ht="48.6">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4.8">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9.6">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4.8">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45.80000000000001">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4.8">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81">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4.8">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2.4">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81">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13.4">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16.2">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8.6">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81">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64.8">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97.2">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32.4">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13.4">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81">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48.6">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45.80000000000001">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45.80000000000001">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81">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4.8">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6.2">
      <c r="A28" s="176"/>
      <c r="B28" s="399" t="str">
        <f ca="1">OFFSET(L!$C$1,MATCH("Definitions"&amp;ADDRESS(ROW(),COLUMN(),4),L!$A:$A,0)-1,SL,,)</f>
        <v>* Please consult the EMRT Completion Guide for additional details on primary and secondary sources for this mineral.</v>
      </c>
      <c r="C28" s="399"/>
      <c r="D28" s="397"/>
      <c r="E28" s="179"/>
    </row>
    <row r="29" spans="1:5" ht="16.2">
      <c r="A29" s="176"/>
      <c r="B29" s="396" t="str">
        <f ca="1">OFFSET(L!$C$1,MATCH("General"&amp;"Cpy",L!$A:$A,0)-1,SL,,)</f>
        <v>© 2025 Responsible Minerals Initiative. All rights reserved.</v>
      </c>
      <c r="C29" s="396"/>
      <c r="D29" s="397"/>
      <c r="E29" s="179"/>
    </row>
    <row r="30" spans="1:5" ht="13.2" thickBot="1">
      <c r="A30" s="180"/>
      <c r="B30" s="181"/>
      <c r="C30" s="181"/>
      <c r="D30" s="398"/>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topLeftCell="A4" zoomScale="55" zoomScaleNormal="55" workbookViewId="0">
      <selection activeCell="D25" sqref="D25:J25"/>
    </sheetView>
  </sheetViews>
  <sheetFormatPr defaultColWidth="9" defaultRowHeight="12.6"/>
  <cols>
    <col min="1" max="1" width="2" customWidth="1"/>
    <col min="2" max="2" width="84.1796875" customWidth="1"/>
    <col min="3" max="3" width="1.7265625" customWidth="1"/>
    <col min="4" max="5" width="16.7265625" customWidth="1"/>
    <col min="6" max="6" width="1.7265625" customWidth="1"/>
    <col min="7" max="9" width="16.7265625" customWidth="1"/>
    <col min="10" max="10" width="18" customWidth="1"/>
    <col min="11" max="11" width="3" customWidth="1"/>
    <col min="12" max="13" width="8.8164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17968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Extended Mineral Reporting Template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6.2">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4"/>
      <c r="P4" s="2"/>
      <c r="Q4" s="2"/>
      <c r="R4" s="2"/>
      <c r="S4" s="2"/>
      <c r="T4" s="2"/>
      <c r="U4" s="2"/>
      <c r="V4" s="2"/>
      <c r="W4" s="2"/>
      <c r="X4" s="2"/>
      <c r="Y4" s="2"/>
      <c r="Z4" s="2"/>
      <c r="AA4" s="2"/>
      <c r="AB4" s="2"/>
      <c r="AC4" s="2"/>
      <c r="AD4" s="2"/>
      <c r="AE4" s="2"/>
      <c r="AF4" s="2"/>
      <c r="AG4" s="2"/>
      <c r="AH4" s="2"/>
    </row>
    <row r="5" spans="1:34" ht="16.2">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Company Information</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Company Name (*):</v>
      </c>
      <c r="C8" s="66"/>
      <c r="D8" s="444" t="s">
        <v>20051</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Declaration Scope or Class (*):</v>
      </c>
      <c r="C9" s="66"/>
      <c r="D9" s="427" t="s">
        <v>21</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 (*)</v>
      </c>
      <c r="C10" s="112"/>
      <c r="D10" s="448" t="s">
        <v>20052</v>
      </c>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6.2">
      <c r="A11" s="31"/>
      <c r="B11" s="454"/>
      <c r="C11" s="112"/>
      <c r="D11" s="455" t="str">
        <f ca="1">IF(D9=Q9,OFFSET(L!$C$1,MATCH("Declaration"&amp;ADDRESS(ROW(),COLUMN(),4),L!$A:$A,0)-1,SL,,),"")</f>
        <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6.2">
      <c r="A12" s="31"/>
      <c r="B12" s="458" t="str">
        <f ca="1">OFFSET(L!$C$1,MATCH("Declaration"&amp;ADDRESS(ROW(),COLUMN(),4),L!$A:$A,0)-1,SL,,)</f>
        <v>Select Minerals/Metals in Scope (*):</v>
      </c>
      <c r="C12" s="112"/>
      <c r="D12" s="372" t="s">
        <v>40</v>
      </c>
      <c r="E12" s="460" t="s">
        <v>18641</v>
      </c>
      <c r="F12" s="46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9" t="e">
        <f ca="1">OFFSET(L!$C$1,MATCH("Declaration"&amp;ADDRESS(ROW(),COLUMN(),4),L!$A:$A,0)-1,SL,,)</f>
        <v>#N/A</v>
      </c>
      <c r="C13" s="112"/>
      <c r="D13" s="372" t="s">
        <v>18644</v>
      </c>
      <c r="E13" s="460" t="s">
        <v>41</v>
      </c>
      <c r="F13" s="46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62"/>
      <c r="C14" s="112"/>
      <c r="D14" s="298"/>
      <c r="E14" s="464"/>
      <c r="F14" s="46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6.2">
      <c r="A18" s="31"/>
      <c r="B18" s="33" t="str">
        <f ca="1">OFFSET(L!$C$1,MATCH("Declaration"&amp;ADDRESS(ROW(),COLUMN(),4),L!$A:$A,0)-1,SL,,)</f>
        <v>Address:</v>
      </c>
      <c r="C18" s="67"/>
      <c r="D18" s="424" t="s">
        <v>20053</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55" customHeight="1">
      <c r="A19" s="31"/>
      <c r="B19" s="33" t="str">
        <f ca="1">OFFSET(L!$C$1,MATCH("Declaration"&amp;ADDRESS(ROW(),COLUMN(),4),L!$A:$A,0)-1,SL,,)</f>
        <v>Contact Name (*):</v>
      </c>
      <c r="C19" s="67"/>
      <c r="D19" s="424" t="s">
        <v>20054</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6.2">
      <c r="A20" s="31"/>
      <c r="B20" s="33" t="str">
        <f ca="1">OFFSET(L!$C$1,MATCH("Declaration"&amp;ADDRESS(ROW(),COLUMN(),4),L!$A:$A,0)-1,SL,,)</f>
        <v>Email – Contact (*):</v>
      </c>
      <c r="C20" s="67"/>
      <c r="D20" s="433" t="s">
        <v>20055</v>
      </c>
      <c r="E20" s="434"/>
      <c r="F20" s="434"/>
      <c r="G20" s="434"/>
      <c r="H20" s="434"/>
      <c r="I20" s="434"/>
      <c r="J20" s="43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Phone – Contact (*):</v>
      </c>
      <c r="C21" s="67"/>
      <c r="D21" s="431" t="s">
        <v>20056</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Authorizer (*):</v>
      </c>
      <c r="C22" s="67"/>
      <c r="D22" s="424" t="s">
        <v>20057</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Title - Authorizer:</v>
      </c>
      <c r="C23" s="67"/>
      <c r="D23" s="424" t="s">
        <v>20058</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Email - Authorizer (*):</v>
      </c>
      <c r="C24" s="67"/>
      <c r="D24" s="433" t="s">
        <v>20059</v>
      </c>
      <c r="E24" s="434"/>
      <c r="F24" s="434"/>
      <c r="G24" s="434"/>
      <c r="H24" s="434"/>
      <c r="I24" s="434"/>
      <c r="J24" s="435"/>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Phone - Authorizer:</v>
      </c>
      <c r="C25" s="124"/>
      <c r="D25" s="431" t="s">
        <v>20056</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Effective Date (*):</v>
      </c>
      <c r="C26" s="68"/>
      <c r="D26" s="436">
        <v>45937</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3" t="s">
        <v>25</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03" t="s">
        <v>25</v>
      </c>
      <c r="E31" s="404"/>
      <c r="F31" s="8"/>
      <c r="G31" s="405"/>
      <c r="H31" s="406"/>
      <c r="I31" s="406"/>
      <c r="J31" s="407"/>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03" t="s">
        <v>22</v>
      </c>
      <c r="E32" s="404"/>
      <c r="F32" s="8"/>
      <c r="G32" s="405"/>
      <c r="H32" s="406"/>
      <c r="I32" s="406"/>
      <c r="J32" s="407"/>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03" t="s">
        <v>25</v>
      </c>
      <c r="E35" s="404"/>
      <c r="F35" s="8"/>
      <c r="G35" s="405"/>
      <c r="H35" s="406"/>
      <c r="I35" s="406"/>
      <c r="J35" s="407"/>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9.0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03" t="s">
        <v>25</v>
      </c>
      <c r="E43" s="404"/>
      <c r="F43" s="8"/>
      <c r="G43" s="405"/>
      <c r="H43" s="406"/>
      <c r="I43" s="406"/>
      <c r="J43" s="407"/>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03" t="s">
        <v>25</v>
      </c>
      <c r="E47" s="404"/>
      <c r="F47" s="8"/>
      <c r="G47" s="405"/>
      <c r="H47" s="406"/>
      <c r="I47" s="406"/>
      <c r="J47" s="407"/>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450000000000003"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3" t="s">
        <v>22</v>
      </c>
      <c r="E55" s="404"/>
      <c r="F55" s="40"/>
      <c r="G55" s="405"/>
      <c r="H55" s="406"/>
      <c r="I55" s="406"/>
      <c r="J55" s="407"/>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2.05" customHeight="1">
      <c r="A56" s="34"/>
      <c r="B56" s="300" t="str">
        <f>IF(ISERROR(AA$14),"",AA$14&amp;"")&amp;P$56</f>
        <v>Graphite</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2.0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03" t="s">
        <v>22</v>
      </c>
      <c r="E59" s="404"/>
      <c r="F59" s="40"/>
      <c r="G59" s="405"/>
      <c r="H59" s="406"/>
      <c r="I59" s="406"/>
      <c r="J59" s="407"/>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5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19.95" customHeight="1">
      <c r="A67" s="34"/>
      <c r="B67" s="300" t="str">
        <f>IF(ISERROR(AA$13),"",AA$13&amp;"")&amp;P$55</f>
        <v>Copper(*)</v>
      </c>
      <c r="C67" s="6"/>
      <c r="D67" s="403" t="s">
        <v>22</v>
      </c>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19.95" customHeight="1">
      <c r="A68" s="34"/>
      <c r="B68" s="300" t="str">
        <f>IF(ISERROR(AA$14),"",AA$14&amp;"")&amp;P$56</f>
        <v>Graphite</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19.95"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19.95"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19.95" customHeight="1">
      <c r="A71" s="34"/>
      <c r="B71" s="300" t="str">
        <f>IF(ISERROR(AA$17),"",AA$17&amp;"")&amp;P$59</f>
        <v>Nickel(*)</v>
      </c>
      <c r="C71" s="6"/>
      <c r="D71" s="403" t="s">
        <v>22</v>
      </c>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19.95"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19.95"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19.95"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19.95"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3" t="s">
        <v>20099</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3" t="s">
        <v>20099</v>
      </c>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5.95" customHeight="1">
      <c r="A80" s="34"/>
      <c r="B80" s="300" t="str">
        <f>IF(ISERROR(AA$14),"",AA$14&amp;"")&amp;P$56</f>
        <v>Graphite</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t="s">
        <v>20099</v>
      </c>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3" t="s">
        <v>25</v>
      </c>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03" t="s">
        <v>25</v>
      </c>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3" t="s">
        <v>25</v>
      </c>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03" t="s">
        <v>25</v>
      </c>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22</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22</v>
      </c>
      <c r="E117" s="404"/>
      <c r="F117" s="50"/>
      <c r="G117" s="413"/>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3" t="s">
        <v>25</v>
      </c>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03" t="s">
        <v>22</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03" t="s">
        <v>22</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03" t="s">
        <v>22</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03" t="s">
        <v>25</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22</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22</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55" customHeight="1"/>
    <row r="142" spans="1:33" ht="17.55" hidden="1" customHeight="1">
      <c r="B142" s="369"/>
    </row>
    <row r="143" spans="1:33" ht="17.55" hidden="1" customHeight="1"/>
    <row r="144" spans="1:33" ht="17.55" hidden="1" customHeight="1">
      <c r="B144" s="172" t="s">
        <v>25</v>
      </c>
    </row>
    <row r="145" spans="2:2" ht="17.55" hidden="1" customHeight="1">
      <c r="B145" s="172" t="s">
        <v>22</v>
      </c>
    </row>
    <row r="146" spans="2:2" ht="17.55" hidden="1" customHeight="1">
      <c r="B146" s="172" t="s">
        <v>26</v>
      </c>
    </row>
    <row r="147" spans="2:2" ht="17.55" hidden="1" customHeight="1">
      <c r="B147" s="172" t="s">
        <v>18639</v>
      </c>
    </row>
    <row r="148" spans="2:2" ht="17.55" hidden="1" customHeight="1">
      <c r="B148" s="172" t="s">
        <v>25</v>
      </c>
    </row>
    <row r="149" spans="2:2" ht="17.55" hidden="1" customHeight="1">
      <c r="B149" s="172" t="s">
        <v>22</v>
      </c>
    </row>
    <row r="150" spans="2:2" ht="17.55" hidden="1" customHeight="1">
      <c r="B150" s="172" t="s">
        <v>26</v>
      </c>
    </row>
    <row r="151" spans="2:2" ht="17.55" hidden="1" customHeight="1">
      <c r="B151" s="309" t="s">
        <v>18917</v>
      </c>
    </row>
    <row r="152" spans="2:2" ht="17.55" hidden="1" customHeight="1">
      <c r="B152" s="172" t="s">
        <v>27</v>
      </c>
    </row>
    <row r="153" spans="2:2" ht="17.55" hidden="1" customHeight="1">
      <c r="B153" s="172" t="s">
        <v>28</v>
      </c>
    </row>
    <row r="154" spans="2:2" ht="17.55" hidden="1" customHeight="1">
      <c r="B154" s="172" t="s">
        <v>29</v>
      </c>
    </row>
    <row r="155" spans="2:2" ht="17.55" hidden="1" customHeight="1">
      <c r="B155" s="172" t="s">
        <v>30</v>
      </c>
    </row>
    <row r="156" spans="2:2" ht="17.55" hidden="1" customHeight="1">
      <c r="B156" s="172" t="s">
        <v>31</v>
      </c>
    </row>
    <row r="157" spans="2:2" ht="17.55" hidden="1" customHeight="1">
      <c r="B157" s="172" t="s">
        <v>18640</v>
      </c>
    </row>
    <row r="158" spans="2:2" ht="17.55" hidden="1" customHeight="1">
      <c r="B158" s="172" t="s">
        <v>32</v>
      </c>
    </row>
    <row r="159" spans="2:2" ht="17.55" hidden="1" customHeight="1">
      <c r="B159" s="172" t="s">
        <v>25</v>
      </c>
    </row>
    <row r="160" spans="2:2" ht="17.55" hidden="1" customHeight="1">
      <c r="B160" s="172" t="s">
        <v>22</v>
      </c>
    </row>
    <row r="161" spans="2:3" ht="17.55" hidden="1" customHeight="1">
      <c r="B161" s="172" t="s">
        <v>32</v>
      </c>
    </row>
    <row r="162" spans="2:3" ht="17.55" hidden="1" customHeight="1">
      <c r="B162" s="172" t="s">
        <v>33</v>
      </c>
    </row>
    <row r="163" spans="2:3" ht="17.55" hidden="1" customHeight="1">
      <c r="B163" s="172" t="s">
        <v>22</v>
      </c>
    </row>
    <row r="164" spans="2:3" ht="17.55" hidden="1" customHeight="1">
      <c r="B164" s="172" t="s">
        <v>25</v>
      </c>
    </row>
    <row r="165" spans="2:3" ht="17.55" hidden="1" customHeight="1">
      <c r="B165" s="172" t="s">
        <v>22</v>
      </c>
    </row>
    <row r="166" spans="2:3" ht="17.55" hidden="1" customHeight="1">
      <c r="B166" s="172" t="s">
        <v>26</v>
      </c>
    </row>
    <row r="167" spans="2:3" ht="17.55" hidden="1" customHeight="1">
      <c r="B167" s="172" t="s">
        <v>34</v>
      </c>
    </row>
    <row r="168" spans="2:3" ht="17.55" hidden="1" customHeight="1">
      <c r="B168" s="172" t="s">
        <v>35</v>
      </c>
    </row>
    <row r="169" spans="2:3" ht="17.55" hidden="1" customHeight="1">
      <c r="B169" s="172" t="s">
        <v>36</v>
      </c>
    </row>
    <row r="170" spans="2:3" ht="17.55" hidden="1" customHeight="1">
      <c r="B170" s="172" t="s">
        <v>37</v>
      </c>
    </row>
    <row r="171" spans="2:3" ht="17.55" hidden="1" customHeight="1">
      <c r="B171" s="172" t="s">
        <v>22</v>
      </c>
    </row>
    <row r="172" spans="2:3" ht="17.55" hidden="1" customHeight="1">
      <c r="B172" s="172" t="s">
        <v>25</v>
      </c>
    </row>
    <row r="173" spans="2:3" ht="17.55" hidden="1" customHeight="1">
      <c r="B173" s="172" t="s">
        <v>38</v>
      </c>
    </row>
    <row r="174" spans="2:3" ht="17.55" hidden="1" customHeight="1">
      <c r="B174" s="172" t="s">
        <v>22</v>
      </c>
    </row>
    <row r="175" spans="2:3" ht="17.55" hidden="1" customHeight="1">
      <c r="B175" s="172" t="s">
        <v>40</v>
      </c>
      <c r="C175" t="s">
        <v>19146</v>
      </c>
    </row>
    <row r="176" spans="2:3" ht="17.55" hidden="1" customHeight="1">
      <c r="B176" s="172" t="s">
        <v>18641</v>
      </c>
      <c r="C176" t="s">
        <v>19147</v>
      </c>
    </row>
    <row r="177" spans="2:3" ht="17.55" hidden="1" customHeight="1">
      <c r="B177" s="172" t="s">
        <v>18643</v>
      </c>
      <c r="C177" t="s">
        <v>19148</v>
      </c>
    </row>
    <row r="178" spans="2:3" ht="17.55" hidden="1" customHeight="1">
      <c r="B178" s="172" t="s">
        <v>18644</v>
      </c>
      <c r="C178" t="s">
        <v>19149</v>
      </c>
    </row>
    <row r="179" spans="2:3" ht="17.55" hidden="1" customHeight="1">
      <c r="B179" s="172" t="s">
        <v>41</v>
      </c>
      <c r="C179" t="s">
        <v>19150</v>
      </c>
    </row>
    <row r="180" spans="2:3" ht="17.55" hidden="1" customHeight="1">
      <c r="B180" s="172" t="s">
        <v>18642</v>
      </c>
      <c r="C180" t="s">
        <v>19151</v>
      </c>
    </row>
    <row r="181" spans="2:3" ht="17.55" hidden="1" customHeight="1">
      <c r="B181" s="172"/>
    </row>
    <row r="182" spans="2:3" ht="17.55" hidden="1" customHeight="1">
      <c r="B182" s="172"/>
    </row>
    <row r="183" spans="2:3" ht="17.55" hidden="1" customHeight="1">
      <c r="B183" s="172"/>
    </row>
    <row r="184" spans="2:3" ht="17.55" hidden="1" customHeight="1">
      <c r="B184" s="172"/>
    </row>
    <row r="185" spans="2:3" ht="17.55" hidden="1" customHeight="1">
      <c r="B185" s="172" t="s">
        <v>18645</v>
      </c>
    </row>
    <row r="186" spans="2:3" ht="17.55" hidden="1" customHeight="1"/>
    <row r="187" spans="2:3" ht="17.55" hidden="1" customHeight="1"/>
    <row r="188" spans="2:3" ht="17.55" hidden="1" customHeight="1">
      <c r="B188" s="370"/>
    </row>
    <row r="189" spans="2:3" ht="17.5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topLeftCell="A2" zoomScale="55" zoomScaleNormal="55" workbookViewId="0">
      <pane ySplit="3" topLeftCell="A5" activePane="bottomLeft" state="frozen"/>
      <selection activeCell="B24" sqref="B24:J24"/>
      <selection pane="bottomLeft" activeCell="A15" sqref="A15"/>
    </sheetView>
  </sheetViews>
  <sheetFormatPr defaultColWidth="9" defaultRowHeight="12.6"/>
  <cols>
    <col min="1" max="1" width="13.7265625" style="170" customWidth="1"/>
    <col min="2" max="2" width="13.17968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1796875" style="96" customWidth="1"/>
    <col min="11" max="11" width="27.17968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17968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1796875" style="315" hidden="1" customWidth="1"/>
    <col min="29" max="29" width="26.26953125" style="96" hidden="1" customWidth="1"/>
    <col min="30" max="30" width="23.26953125" style="96" hidden="1" customWidth="1"/>
    <col min="31" max="31" width="26" style="96" hidden="1" customWidth="1"/>
    <col min="32" max="32" width="30.17968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45"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100.8">
      <c r="A5" s="198" t="s">
        <v>18901</v>
      </c>
      <c r="B5" s="304" t="str">
        <f ca="1">IF(LEN(A5)=0,"",INDEX('Smelter Look-up'!$A:$A,MATCH($A5,'Smelter Look-up'!$E:$E,0)))</f>
        <v>Nickel</v>
      </c>
      <c r="C5" s="152" t="str">
        <f ca="1">IF(LEN(A5)=0,"",INDEX('Smelter Look-up'!$C:$C,MATCH($A5,'Smelter Look-up'!$E:$E,0)))</f>
        <v>Niihama Nickel Refinery, Sumitomo Metal Mining</v>
      </c>
      <c r="D5" s="149"/>
      <c r="E5" s="149" t="str">
        <f ca="1">IF(ISERROR($V5),"",OFFSET('Smelter Look-up'!$D$4,$V5-4,0)&amp;"")</f>
        <v>JAPAN</v>
      </c>
      <c r="F5" s="149" t="str">
        <f ca="1">IF(ISERROR($V5),"",OFFSET('Smelter Look-up'!$E$4,$V5-4,0))</f>
        <v>CID004055</v>
      </c>
      <c r="G5" s="149" t="str">
        <f ca="1">IF(C5=$X$4,"Enter smelter details",IF(ISERROR($V5),"",OFFSET('Smelter Look-up'!$F$4,$V5-4,0)))</f>
        <v>RMI</v>
      </c>
      <c r="H5" s="206">
        <f ca="1">IF(ISERROR($V5),"",OFFSET('Smelter Look-up'!$G$4,$V5-4,0))</f>
        <v>0</v>
      </c>
      <c r="I5" s="207" t="str">
        <f ca="1">IF(ISERROR($V5),"",OFFSET('Smelter Look-up'!$H$4,$V5-4,0))</f>
        <v>Niihama</v>
      </c>
      <c r="J5" s="207" t="str">
        <f ca="1">IF(ISERROR($V5),"",OFFSET('Smelter Look-up'!$I$4,$V5-4,0))</f>
        <v>Ehime</v>
      </c>
      <c r="K5" s="150"/>
      <c r="L5" s="150"/>
      <c r="M5" s="150"/>
      <c r="N5" s="150"/>
      <c r="O5" s="150"/>
      <c r="P5" s="209"/>
      <c r="Q5" s="151"/>
      <c r="R5" s="149" t="str">
        <f ca="1">IF(ISERROR($V5),"",OFFSET('Smelter Look-up'!$C$4,$V5-4,0)&amp;"")</f>
        <v>Niihama Nickel Refinery, Sumitomo Metal Mining</v>
      </c>
      <c r="S5" s="155" t="str">
        <f t="shared" ref="S5:S12" ca="1" si="0">IF(B5="","",IF(ISERROR(MATCH($E5,CL,0)),"Unknown",INDIRECT("'C'!$A$"&amp;MATCH($E5,CL,0)+1)))</f>
        <v>JP</v>
      </c>
      <c r="T5" s="155" t="str">
        <f ca="1">IF(B5="","",IF(ISERROR(MATCH($J5,SorP!$B$1:$B$6226,0)),"",INDIRECT("'SorP'!$A$"&amp;MATCH($S5&amp;$J5,SorP!C:C,0))))</f>
        <v>JP-38</v>
      </c>
      <c r="U5" s="168"/>
      <c r="V5" s="169">
        <f ca="1">IF(C5="",NA(),MATCH($B5&amp;$C5,'Smelter Look-up'!$J:$J,0))</f>
        <v>415</v>
      </c>
      <c r="X5" s="170">
        <f t="shared" ref="X5:X12" ca="1" si="1">IF(AND(C5="Smelter not listed",OR(LEN(D5)=0,LEN(E5)=0)),1,0)</f>
        <v>0</v>
      </c>
      <c r="AB5" s="314" t="str">
        <f t="shared" ref="AB5:AB12" ca="1" si="2">IF(C5="","",B5)</f>
        <v>Nickel</v>
      </c>
    </row>
    <row r="6" spans="1:34" s="170" customFormat="1" ht="75.599999999999994">
      <c r="A6" s="198" t="s">
        <v>18881</v>
      </c>
      <c r="B6" s="304" t="str">
        <f ca="1">IF(LEN(A6)=0,"",INDEX('Smelter Look-up'!$A:$A,MATCH($A6,'Smelter Look-up'!$E:$E,0)))</f>
        <v>Nickel</v>
      </c>
      <c r="C6" s="152" t="str">
        <f ca="1">IF(LEN(A6)=0,"",INDEX('Smelter Look-up'!$C:$C,MATCH($A6,'Smelter Look-up'!$E:$E,0)))</f>
        <v>Guangxi Yinyi Advanced Material Co., Ltd.</v>
      </c>
      <c r="D6" s="149"/>
      <c r="E6" s="149" t="str">
        <f ca="1">IF(ISERROR($V6),"",OFFSET('Smelter Look-up'!$D$4,$V6-4,0)&amp;"")</f>
        <v>CHINA</v>
      </c>
      <c r="F6" s="149" t="str">
        <f ca="1">IF(ISERROR($V6),"",OFFSET('Smelter Look-up'!$E$4,$V6-4,0))</f>
        <v>CID004395</v>
      </c>
      <c r="G6" s="149" t="str">
        <f ca="1">IF(C6=$X$4,"Enter smelter details",IF(ISERROR($V6),"",OFFSET('Smelter Look-up'!$F$4,$V6-4,0)))</f>
        <v>RMI</v>
      </c>
      <c r="H6" s="206">
        <f ca="1">IF(ISERROR($V6),"",OFFSET('Smelter Look-up'!$G$4,$V6-4,0))</f>
        <v>0</v>
      </c>
      <c r="I6" s="207" t="str">
        <f ca="1">IF(ISERROR($V6),"",OFFSET('Smelter Look-up'!$H$4,$V6-4,0))</f>
        <v>Yulin</v>
      </c>
      <c r="J6" s="207" t="str">
        <f ca="1">IF(ISERROR($V6),"",OFFSET('Smelter Look-up'!$I$4,$V6-4,0))</f>
        <v>Guangxi Zhuangzu Zizhiqu</v>
      </c>
      <c r="K6" s="150"/>
      <c r="L6" s="150"/>
      <c r="M6" s="150"/>
      <c r="N6" s="150"/>
      <c r="O6" s="150"/>
      <c r="P6" s="209"/>
      <c r="Q6" s="151"/>
      <c r="R6" s="149" t="str">
        <f ca="1">IF(ISERROR($V6),"",OFFSET('Smelter Look-up'!$C$4,$V6-4,0)&amp;"")</f>
        <v>Guangxi Yinyi Advanced Material Co., Ltd.</v>
      </c>
      <c r="S6" s="155" t="str">
        <f t="shared" ca="1" si="0"/>
        <v>CN</v>
      </c>
      <c r="T6" s="155" t="str">
        <f ca="1">IF(B6="","",IF(ISERROR(MATCH($J6,SorP!$B$1:$B$6226,0)),"",INDIRECT("'SorP'!$A$"&amp;MATCH($S6&amp;$J6,SorP!C:C,0))))</f>
        <v>CN-GX</v>
      </c>
      <c r="U6" s="168"/>
      <c r="V6" s="169">
        <f ca="1">IF(C6="",NA(),MATCH($B6&amp;$C6,'Smelter Look-up'!$J:$J,0))</f>
        <v>388</v>
      </c>
      <c r="X6" s="170">
        <f t="shared" ca="1" si="1"/>
        <v>0</v>
      </c>
      <c r="AB6" s="314" t="str">
        <f t="shared" ca="1" si="2"/>
        <v>Nickel</v>
      </c>
    </row>
    <row r="7" spans="1:34" s="170" customFormat="1" ht="63">
      <c r="A7" s="198" t="s">
        <v>18876</v>
      </c>
      <c r="B7" s="304" t="str">
        <f ca="1">IF(LEN(A7)=0,"",INDEX('Smelter Look-up'!$A:$A,MATCH($A7,'Smelter Look-up'!$E:$E,0)))</f>
        <v>Nickel</v>
      </c>
      <c r="C7" s="152" t="str">
        <f ca="1">IF(LEN(A7)=0,"",INDEX('Smelter Look-up'!$C:$C,MATCH($A7,'Smelter Look-up'!$E:$E,0)))</f>
        <v>Dynatec Madagascar Company</v>
      </c>
      <c r="D7" s="149"/>
      <c r="E7" s="149" t="str">
        <f ca="1">IF(ISERROR($V7),"",OFFSET('Smelter Look-up'!$D$4,$V7-4,0)&amp;"")</f>
        <v>MADAGASCAR</v>
      </c>
      <c r="F7" s="149" t="str">
        <f ca="1">IF(ISERROR($V7),"",OFFSET('Smelter Look-up'!$E$4,$V7-4,0))</f>
        <v>CID003968</v>
      </c>
      <c r="G7" s="149" t="str">
        <f ca="1">IF(C7=$X$4,"Enter smelter details",IF(ISERROR($V7),"",OFFSET('Smelter Look-up'!$F$4,$V7-4,0)))</f>
        <v>RMI</v>
      </c>
      <c r="H7" s="206">
        <f ca="1">IF(ISERROR($V7),"",OFFSET('Smelter Look-up'!$G$4,$V7-4,0))</f>
        <v>0</v>
      </c>
      <c r="I7" s="207" t="str">
        <f ca="1">IF(ISERROR($V7),"",OFFSET('Smelter Look-up'!$H$4,$V7-4,0))</f>
        <v>Toamasina</v>
      </c>
      <c r="J7" s="207" t="str">
        <f ca="1">IF(ISERROR($V7),"",OFFSET('Smelter Look-up'!$I$4,$V7-4,0))</f>
        <v>Toamasina</v>
      </c>
      <c r="K7" s="150"/>
      <c r="L7" s="150"/>
      <c r="M7" s="150"/>
      <c r="N7" s="150"/>
      <c r="O7" s="150"/>
      <c r="P7" s="209"/>
      <c r="Q7" s="151"/>
      <c r="R7" s="149" t="str">
        <f ca="1">IF(ISERROR($V7),"",OFFSET('Smelter Look-up'!$C$4,$V7-4,0)&amp;"")</f>
        <v>Dynatec Madagascar Company</v>
      </c>
      <c r="S7" s="155" t="str">
        <f t="shared" ca="1" si="0"/>
        <v>MG</v>
      </c>
      <c r="T7" s="155" t="str">
        <f ca="1">IF(B7="","",IF(ISERROR(MATCH($J7,SorP!$B$1:$B$6226,0)),"",INDIRECT("'SorP'!$A$"&amp;MATCH($S7&amp;$J7,SorP!C:C,0))))</f>
        <v>MG-A</v>
      </c>
      <c r="U7" s="168"/>
      <c r="V7" s="169">
        <f ca="1">IF(C7="",NA(),MATCH($B7&amp;$C7,'Smelter Look-up'!$J:$J,0))</f>
        <v>382</v>
      </c>
      <c r="X7" s="170">
        <f t="shared" ca="1" si="1"/>
        <v>0</v>
      </c>
      <c r="AB7" s="314" t="str">
        <f t="shared" ca="1" si="2"/>
        <v>Nickel</v>
      </c>
    </row>
    <row r="8" spans="1:34" s="170" customFormat="1" ht="63">
      <c r="A8" s="198" t="s">
        <v>88</v>
      </c>
      <c r="B8" s="304" t="str">
        <f ca="1">IF(LEN(A8)=0,"",INDEX('Smelter Look-up'!$A:$A,MATCH($A8,'Smelter Look-up'!$E:$E,0)))</f>
        <v>Cobalt</v>
      </c>
      <c r="C8" s="152" t="str">
        <f ca="1">IF(LEN(A8)=0,"",INDEX('Smelter Look-up'!$C:$C,MATCH($A8,'Smelter Look-up'!$E:$E,0)))</f>
        <v>Dynatec Madagascar Company</v>
      </c>
      <c r="D8" s="149"/>
      <c r="E8" s="149" t="str">
        <f ca="1">IF(ISERROR($V8),"",OFFSET('Smelter Look-up'!$D$4,$V8-4,0)&amp;"")</f>
        <v>MADAGASCAR</v>
      </c>
      <c r="F8" s="149" t="str">
        <f ca="1">IF(ISERROR($V8),"",OFFSET('Smelter Look-up'!$E$4,$V8-4,0))</f>
        <v>CID003232</v>
      </c>
      <c r="G8" s="149" t="str">
        <f ca="1">IF(C8=$X$4,"Enter smelter details",IF(ISERROR($V8),"",OFFSET('Smelter Look-up'!$F$4,$V8-4,0)))</f>
        <v>RMI</v>
      </c>
      <c r="H8" s="206">
        <f ca="1">IF(ISERROR($V8),"",OFFSET('Smelter Look-up'!$G$4,$V8-4,0))</f>
        <v>0</v>
      </c>
      <c r="I8" s="207" t="str">
        <f ca="1">IF(ISERROR($V8),"",OFFSET('Smelter Look-up'!$H$4,$V8-4,0))</f>
        <v>Toamasina</v>
      </c>
      <c r="J8" s="207" t="str">
        <f ca="1">IF(ISERROR($V8),"",OFFSET('Smelter Look-up'!$I$4,$V8-4,0))</f>
        <v>Toamasina</v>
      </c>
      <c r="K8" s="150"/>
      <c r="L8" s="150"/>
      <c r="M8" s="150"/>
      <c r="N8" s="150"/>
      <c r="O8" s="150"/>
      <c r="P8" s="209"/>
      <c r="Q8" s="151"/>
      <c r="R8" s="149" t="str">
        <f ca="1">IF(ISERROR($V8),"",OFFSET('Smelter Look-up'!$C$4,$V8-4,0)&amp;"")</f>
        <v>Dynatec Madagascar Company</v>
      </c>
      <c r="S8" s="155" t="str">
        <f t="shared" ca="1" si="0"/>
        <v>MG</v>
      </c>
      <c r="T8" s="155" t="str">
        <f ca="1">IF(B8="","",IF(ISERROR(MATCH($J8,SorP!$B$1:$B$6226,0)),"",INDIRECT("'SorP'!$A$"&amp;MATCH($S8&amp;$J8,SorP!C:C,0))))</f>
        <v>MG-A</v>
      </c>
      <c r="U8" s="168"/>
      <c r="V8" s="169">
        <f ca="1">IF(C8="",NA(),MATCH($B8&amp;$C8,'Smelter Look-up'!$J:$J,0))</f>
        <v>21</v>
      </c>
      <c r="X8" s="170">
        <f t="shared" ca="1" si="1"/>
        <v>0</v>
      </c>
      <c r="AB8" s="314" t="str">
        <f t="shared" ca="1" si="2"/>
        <v>Cobalt</v>
      </c>
    </row>
    <row r="9" spans="1:34" s="170" customFormat="1" ht="63">
      <c r="A9" s="198" t="s">
        <v>246</v>
      </c>
      <c r="B9" s="304" t="str">
        <f ca="1">IF(LEN(A9)=0,"",INDEX('Smelter Look-up'!$A:$A,MATCH($A9,'Smelter Look-up'!$E:$E,0)))</f>
        <v>Cobalt</v>
      </c>
      <c r="C9" s="152" t="str">
        <f ca="1">IF(LEN(A9)=0,"",INDEX('Smelter Look-up'!$C:$C,MATCH($A9,'Smelter Look-up'!$E:$E,0)))</f>
        <v>NORILSK NICKEL HARJAVALTA OY</v>
      </c>
      <c r="D9" s="149"/>
      <c r="E9" s="149" t="str">
        <f ca="1">IF(ISERROR($V9),"",OFFSET('Smelter Look-up'!$D$4,$V9-4,0)&amp;"")</f>
        <v>FINLAND</v>
      </c>
      <c r="F9" s="149" t="str">
        <f ca="1">IF(ISERROR($V9),"",OFFSET('Smelter Look-up'!$E$4,$V9-4,0))</f>
        <v>CID003390</v>
      </c>
      <c r="G9" s="149" t="str">
        <f ca="1">IF(C9=$X$4,"Enter smelter details",IF(ISERROR($V9),"",OFFSET('Smelter Look-up'!$F$4,$V9-4,0)))</f>
        <v>RMI</v>
      </c>
      <c r="H9" s="206">
        <f ca="1">IF(ISERROR($V9),"",OFFSET('Smelter Look-up'!$G$4,$V9-4,0))</f>
        <v>0</v>
      </c>
      <c r="I9" s="207" t="str">
        <f ca="1">IF(ISERROR($V9),"",OFFSET('Smelter Look-up'!$H$4,$V9-4,0))</f>
        <v>Harvjavalta</v>
      </c>
      <c r="J9" s="207" t="str">
        <f ca="1">IF(ISERROR($V9),"",OFFSET('Smelter Look-up'!$I$4,$V9-4,0))</f>
        <v>Satakunta</v>
      </c>
      <c r="K9" s="150"/>
      <c r="L9" s="150"/>
      <c r="M9" s="150"/>
      <c r="N9" s="150"/>
      <c r="O9" s="150"/>
      <c r="P9" s="209"/>
      <c r="Q9" s="151"/>
      <c r="R9" s="149" t="str">
        <f ca="1">IF(ISERROR($V9),"",OFFSET('Smelter Look-up'!$C$4,$V9-4,0)&amp;"")</f>
        <v>NORILSK NICKEL HARJAVALTA OY</v>
      </c>
      <c r="S9" s="155" t="str">
        <f t="shared" ca="1" si="0"/>
        <v>FI</v>
      </c>
      <c r="T9" s="155" t="str">
        <f ca="1">IF(B9="","",IF(ISERROR(MATCH($J9,SorP!$B$1:$B$6226,0)),"",INDIRECT("'SorP'!$A$"&amp;MATCH($S9&amp;$J9,SorP!C:C,0))))</f>
        <v>FI-17</v>
      </c>
      <c r="U9" s="168"/>
      <c r="V9" s="169">
        <f ca="1">IF(C9="",NA(),MATCH($B9&amp;$C9,'Smelter Look-up'!$J:$J,0))</f>
        <v>124</v>
      </c>
      <c r="X9" s="170">
        <f t="shared" ca="1" si="1"/>
        <v>0</v>
      </c>
      <c r="AB9" s="314" t="str">
        <f t="shared" ca="1" si="2"/>
        <v>Cobalt</v>
      </c>
    </row>
    <row r="10" spans="1:34" s="170" customFormat="1" ht="100.8">
      <c r="A10" s="198" t="s">
        <v>239</v>
      </c>
      <c r="B10" s="304" t="str">
        <f ca="1">IF(LEN(A10)=0,"",INDEX('Smelter Look-up'!$A:$A,MATCH($A10,'Smelter Look-up'!$E:$E,0)))</f>
        <v>Cobalt</v>
      </c>
      <c r="C10" s="152" t="str">
        <f ca="1">IF(LEN(A10)=0,"",INDEX('Smelter Look-up'!$C:$C,MATCH($A10,'Smelter Look-up'!$E:$E,0)))</f>
        <v>Niihama Nickel Refinery, Sumitomo Metal Mining</v>
      </c>
      <c r="D10" s="149"/>
      <c r="E10" s="149" t="str">
        <f ca="1">IF(ISERROR($V10),"",OFFSET('Smelter Look-up'!$D$4,$V10-4,0)&amp;"")</f>
        <v>JAPAN</v>
      </c>
      <c r="F10" s="149" t="str">
        <f ca="1">IF(ISERROR($V10),"",OFFSET('Smelter Look-up'!$E$4,$V10-4,0))</f>
        <v>CID003278</v>
      </c>
      <c r="G10" s="149" t="str">
        <f ca="1">IF(C10=$X$4,"Enter smelter details",IF(ISERROR($V10),"",OFFSET('Smelter Look-up'!$F$4,$V10-4,0)))</f>
        <v>RMI</v>
      </c>
      <c r="H10" s="206">
        <f ca="1">IF(ISERROR($V10),"",OFFSET('Smelter Look-up'!$G$4,$V10-4,0))</f>
        <v>0</v>
      </c>
      <c r="I10" s="207" t="str">
        <f ca="1">IF(ISERROR($V10),"",OFFSET('Smelter Look-up'!$H$4,$V10-4,0))</f>
        <v>Niihama</v>
      </c>
      <c r="J10" s="207" t="str">
        <f ca="1">IF(ISERROR($V10),"",OFFSET('Smelter Look-up'!$I$4,$V10-4,0))</f>
        <v>Ehime</v>
      </c>
      <c r="K10" s="150"/>
      <c r="L10" s="150"/>
      <c r="M10" s="150"/>
      <c r="N10" s="150"/>
      <c r="O10" s="150"/>
      <c r="P10" s="209"/>
      <c r="Q10" s="151"/>
      <c r="R10" s="149" t="str">
        <f ca="1">IF(ISERROR($V10),"",OFFSET('Smelter Look-up'!$C$4,$V10-4,0)&amp;"")</f>
        <v>Niihama Nickel Refinery, Sumitomo Metal Mining</v>
      </c>
      <c r="S10" s="155" t="str">
        <f t="shared" ca="1" si="0"/>
        <v>JP</v>
      </c>
      <c r="T10" s="155" t="str">
        <f ca="1">IF(B10="","",IF(ISERROR(MATCH($J10,SorP!$B$1:$B$6226,0)),"",INDIRECT("'SorP'!$A$"&amp;MATCH($S10&amp;$J10,SorP!C:C,0))))</f>
        <v>JP-38</v>
      </c>
      <c r="U10" s="168"/>
      <c r="V10" s="169">
        <f ca="1">IF(C10="",NA(),MATCH($B10&amp;$C10,'Smelter Look-up'!$J:$J,0))</f>
        <v>122</v>
      </c>
      <c r="X10" s="170">
        <f t="shared" ca="1" si="1"/>
        <v>0</v>
      </c>
      <c r="AB10" s="314" t="str">
        <f t="shared" ca="1" si="2"/>
        <v>Cobalt</v>
      </c>
    </row>
    <row r="11" spans="1:34" s="170" customFormat="1" ht="63">
      <c r="A11" s="199" t="s">
        <v>220</v>
      </c>
      <c r="B11" s="304" t="str">
        <f ca="1">IF(LEN(A11)=0,"",INDEX('Smelter Look-up'!$A:$A,MATCH($A11,'Smelter Look-up'!$E:$E,0)))</f>
        <v>Cobalt</v>
      </c>
      <c r="C11" s="152" t="str">
        <f ca="1">IF(LEN(A11)=0,"",INDEX('Smelter Look-up'!$C:$C,MATCH($A11,'Smelter Look-up'!$E:$E,0)))</f>
        <v>Murrin Murrin Nickel Cobalt Plant</v>
      </c>
      <c r="D11" s="149"/>
      <c r="E11" s="149" t="str">
        <f ca="1">IF(ISERROR($V11),"",OFFSET('Smelter Look-up'!$D$4,$V11-4,0)&amp;"")</f>
        <v>AUSTRALIA</v>
      </c>
      <c r="F11" s="149" t="str">
        <f ca="1">IF(ISERROR($V11),"",OFFSET('Smelter Look-up'!$E$4,$V11-4,0))</f>
        <v>CID003406</v>
      </c>
      <c r="G11" s="149" t="str">
        <f ca="1">IF(C11=$X$4,"Enter smelter details",IF(ISERROR($V11),"",OFFSET('Smelter Look-up'!$F$4,$V11-4,0)))</f>
        <v>RMI</v>
      </c>
      <c r="H11" s="206">
        <f ca="1">IF(ISERROR($V11),"",OFFSET('Smelter Look-up'!$G$4,$V11-4,0))</f>
        <v>0</v>
      </c>
      <c r="I11" s="207" t="str">
        <f ca="1">IF(ISERROR($V11),"",OFFSET('Smelter Look-up'!$H$4,$V11-4,0))</f>
        <v>Laverton</v>
      </c>
      <c r="J11" s="207" t="str">
        <f ca="1">IF(ISERROR($V11),"",OFFSET('Smelter Look-up'!$I$4,$V11-4,0))</f>
        <v>Western Australia</v>
      </c>
      <c r="K11" s="150"/>
      <c r="L11" s="150"/>
      <c r="M11" s="150"/>
      <c r="N11" s="150"/>
      <c r="O11" s="150"/>
      <c r="P11" s="209"/>
      <c r="Q11" s="151"/>
      <c r="R11" s="149" t="str">
        <f ca="1">IF(ISERROR($V11),"",OFFSET('Smelter Look-up'!$C$4,$V11-4,0)&amp;"")</f>
        <v>Murrin Murrin Nickel Cobalt Plant</v>
      </c>
      <c r="S11" s="155" t="str">
        <f t="shared" ca="1" si="0"/>
        <v>AU</v>
      </c>
      <c r="T11" s="155" t="str">
        <f ca="1">IF(B11="","",IF(ISERROR(MATCH($J11,SorP!$B$1:$B$6226,0)),"",INDIRECT("'SorP'!$A$"&amp;MATCH($S11&amp;$J11,SorP!C:C,0))))</f>
        <v>AU-WA</v>
      </c>
      <c r="U11" s="168"/>
      <c r="V11" s="169">
        <f ca="1">IF(C11="",NA(),MATCH($B11&amp;$C11,'Smelter Look-up'!$J:$J,0))</f>
        <v>109</v>
      </c>
      <c r="X11" s="170">
        <f t="shared" ca="1" si="1"/>
        <v>0</v>
      </c>
      <c r="AB11" s="314" t="str">
        <f t="shared" ca="1" si="2"/>
        <v>Cobalt</v>
      </c>
    </row>
    <row r="12" spans="1:34" s="170" customFormat="1" ht="37.799999999999997">
      <c r="A12" s="198" t="s">
        <v>102</v>
      </c>
      <c r="B12" s="304" t="str">
        <f ca="1">IF(LEN(A12)=0,"",INDEX('Smelter Look-up'!$A:$A,MATCH($A12,'Smelter Look-up'!$E:$E,0)))</f>
        <v>Cobalt</v>
      </c>
      <c r="C12" s="152" t="str">
        <f ca="1">IF(LEN(A12)=0,"",INDEX('Smelter Look-up'!$C:$C,MATCH($A12,'Smelter Look-up'!$E:$E,0)))</f>
        <v>Umicore Finland Oy</v>
      </c>
      <c r="D12" s="149"/>
      <c r="E12" s="149" t="str">
        <f ca="1">IF(ISERROR($V12),"",OFFSET('Smelter Look-up'!$D$4,$V12-4,0)&amp;"")</f>
        <v>FINLAND</v>
      </c>
      <c r="F12" s="149" t="str">
        <f ca="1">IF(ISERROR($V12),"",OFFSET('Smelter Look-up'!$E$4,$V12-4,0))</f>
        <v>CID003226</v>
      </c>
      <c r="G12" s="149" t="str">
        <f ca="1">IF(C12=$X$4,"Enter smelter details",IF(ISERROR($V12),"",OFFSET('Smelter Look-up'!$F$4,$V12-4,0)))</f>
        <v>RMI</v>
      </c>
      <c r="H12" s="206">
        <f ca="1">IF(ISERROR($V12),"",OFFSET('Smelter Look-up'!$G$4,$V12-4,0))</f>
        <v>0</v>
      </c>
      <c r="I12" s="207" t="str">
        <f ca="1">IF(ISERROR($V12),"",OFFSET('Smelter Look-up'!$H$4,$V12-4,0))</f>
        <v>Kokkola</v>
      </c>
      <c r="J12" s="207" t="str">
        <f ca="1">IF(ISERROR($V12),"",OFFSET('Smelter Look-up'!$I$4,$V12-4,0))</f>
        <v>Mellersta Österbotten</v>
      </c>
      <c r="K12" s="150"/>
      <c r="L12" s="150"/>
      <c r="M12" s="150"/>
      <c r="N12" s="150"/>
      <c r="O12" s="150"/>
      <c r="P12" s="209"/>
      <c r="Q12" s="151"/>
      <c r="R12" s="149" t="str">
        <f ca="1">IF(ISERROR($V12),"",OFFSET('Smelter Look-up'!$C$4,$V12-4,0)&amp;"")</f>
        <v>Umicore Finland Oy</v>
      </c>
      <c r="S12" s="155" t="str">
        <f t="shared" ca="1" si="0"/>
        <v>FI</v>
      </c>
      <c r="T12" s="155" t="str">
        <f ca="1">IF(B12="","",IF(ISERROR(MATCH($J12,SorP!$B$1:$B$6226,0)),"",INDIRECT("'SorP'!$A$"&amp;MATCH($S12&amp;$J12,SorP!C:C,0))))</f>
        <v>FI-07</v>
      </c>
      <c r="U12" s="168"/>
      <c r="V12" s="169">
        <f ca="1">IF(C12="",NA(),MATCH($B12&amp;$C12,'Smelter Look-up'!$J:$J,0))</f>
        <v>152</v>
      </c>
      <c r="X12" s="170">
        <f t="shared" ca="1" si="1"/>
        <v>0</v>
      </c>
      <c r="AB12" s="314" t="str">
        <f t="shared" ca="1" si="2"/>
        <v>Cobalt</v>
      </c>
    </row>
    <row r="13" spans="1:34" s="170" customFormat="1" ht="25.2">
      <c r="A13" s="198" t="s">
        <v>278</v>
      </c>
      <c r="B13" s="304" t="str">
        <f ca="1">IF(LEN(A13)=0,"",INDEX('Smelter Look-up'!$A:$A,MATCH($A13,'Smelter Look-up'!$E:$E,0)))</f>
        <v>Cobalt</v>
      </c>
      <c r="C13" s="152" t="str">
        <f ca="1">IF(LEN(A13)=0,"",INDEX('Smelter Look-up'!$C:$C,MATCH($A13,'Smelter Look-up'!$E:$E,0)))</f>
        <v>Umicore Olen</v>
      </c>
      <c r="D13" s="149"/>
      <c r="E13" s="149" t="str">
        <f ca="1">IF(ISERROR($V13),"",OFFSET('Smelter Look-up'!$D$4,$V13-4,0)&amp;"")</f>
        <v>BELGIUM</v>
      </c>
      <c r="F13" s="149" t="str">
        <f ca="1">IF(ISERROR($V13),"",OFFSET('Smelter Look-up'!$E$4,$V13-4,0))</f>
        <v>CID003228</v>
      </c>
      <c r="G13" s="149" t="str">
        <f ca="1">IF(C13=$X$4,"Enter smelter details",IF(ISERROR($V13),"",OFFSET('Smelter Look-up'!$F$4,$V13-4,0)))</f>
        <v>RMI</v>
      </c>
      <c r="H13" s="206">
        <f ca="1">IF(ISERROR($V13),"",OFFSET('Smelter Look-up'!$G$4,$V13-4,0))</f>
        <v>0</v>
      </c>
      <c r="I13" s="207" t="str">
        <f ca="1">IF(ISERROR($V13),"",OFFSET('Smelter Look-up'!$H$4,$V13-4,0))</f>
        <v>Olen</v>
      </c>
      <c r="J13" s="207" t="str">
        <f ca="1">IF(ISERROR($V13),"",OFFSET('Smelter Look-up'!$I$4,$V13-4,0))</f>
        <v>Antwerpen</v>
      </c>
      <c r="K13" s="150"/>
      <c r="L13" s="150"/>
      <c r="M13" s="150"/>
      <c r="N13" s="150"/>
      <c r="O13" s="150"/>
      <c r="P13" s="209"/>
      <c r="Q13" s="151"/>
      <c r="R13" s="149" t="str">
        <f ca="1">IF(ISERROR($V13),"",OFFSET('Smelter Look-up'!$C$4,$V13-4,0)&amp;"")</f>
        <v>Umicore Olen</v>
      </c>
      <c r="S13" s="155" t="str">
        <f t="shared" ref="S13:S63" ca="1" si="3">IF(B13="","",IF(ISERROR(MATCH($E13,CL,0)),"Unknown",INDIRECT("'C'!$A$"&amp;MATCH($E13,CL,0)+1)))</f>
        <v>BE</v>
      </c>
      <c r="T13" s="155" t="str">
        <f ca="1">IF(B13="","",IF(ISERROR(MATCH($J13,SorP!$B$1:$B$6226,0)),"",INDIRECT("'SorP'!$A$"&amp;MATCH($S13&amp;$J13,SorP!C:C,0))))</f>
        <v>BE-VAN</v>
      </c>
      <c r="U13" s="168"/>
      <c r="V13" s="169">
        <f ca="1">IF(C13="",NA(),MATCH($B13&amp;$C13,'Smelter Look-up'!$J:$J,0))</f>
        <v>153</v>
      </c>
      <c r="X13" s="170">
        <f t="shared" ref="X13:X62" ca="1" si="4">IF(AND(C13="Smelter not listed",OR(LEN(D13)=0,LEN(E13)=0)),1,0)</f>
        <v>0</v>
      </c>
      <c r="AB13" s="314" t="str">
        <f t="shared" ref="AB13:AB69" ca="1" si="5">IF(C13="","",B13)</f>
        <v>Cobalt</v>
      </c>
    </row>
    <row r="14" spans="1:34" s="170" customFormat="1" ht="113.4">
      <c r="A14" s="199" t="s">
        <v>18774</v>
      </c>
      <c r="B14" s="304" t="str">
        <f ca="1">IF(LEN(A14)=0,"",INDEX('Smelter Look-up'!$A:$A,MATCH($A14,'Smelter Look-up'!$E:$E,0)))</f>
        <v>Copper</v>
      </c>
      <c r="C14" s="152" t="str">
        <f ca="1">IF(LEN(A14)=0,"",INDEX('Smelter Look-up'!$C:$C,MATCH($A14,'Smelter Look-up'!$E:$E,0)))</f>
        <v>Toyo Smelter &amp; Refinery, Sumitomo Metal Mining</v>
      </c>
      <c r="D14" s="149"/>
      <c r="E14" s="149" t="str">
        <f ca="1">IF(ISERROR($V14),"",OFFSET('Smelter Look-up'!$D$4,$V14-4,0)&amp;"")</f>
        <v>JAPAN</v>
      </c>
      <c r="F14" s="149" t="str">
        <f ca="1">IF(ISERROR($V14),"",OFFSET('Smelter Look-up'!$E$4,$V14-4,0))</f>
        <v>CID003878</v>
      </c>
      <c r="G14" s="149" t="str">
        <f ca="1">IF(C14=$X$4,"Enter smelter details",IF(ISERROR($V14),"",OFFSET('Smelter Look-up'!$F$4,$V14-4,0)))</f>
        <v>RMI</v>
      </c>
      <c r="H14" s="206">
        <f ca="1">IF(ISERROR($V14),"",OFFSET('Smelter Look-up'!$G$4,$V14-4,0))</f>
        <v>0</v>
      </c>
      <c r="I14" s="207" t="str">
        <f ca="1">IF(ISERROR($V14),"",OFFSET('Smelter Look-up'!$H$4,$V14-4,0))</f>
        <v>Saijyo</v>
      </c>
      <c r="J14" s="207" t="str">
        <f ca="1">IF(ISERROR($V14),"",OFFSET('Smelter Look-up'!$I$4,$V14-4,0))</f>
        <v>Ehime</v>
      </c>
      <c r="K14" s="150"/>
      <c r="L14" s="150"/>
      <c r="M14" s="150"/>
      <c r="N14" s="150"/>
      <c r="O14" s="150"/>
      <c r="P14" s="209"/>
      <c r="Q14" s="151"/>
      <c r="R14" s="149" t="str">
        <f ca="1">IF(ISERROR($V14),"",OFFSET('Smelter Look-up'!$C$4,$V14-4,0)&amp;"")</f>
        <v>Toyo Smelter &amp; Refinery, Sumitomo Metal Mining</v>
      </c>
      <c r="S14" s="155" t="str">
        <f t="shared" ca="1" si="3"/>
        <v>JP</v>
      </c>
      <c r="T14" s="155" t="str">
        <f ca="1">IF(B14="","",IF(ISERROR(MATCH($J14,SorP!$B$1:$B$6226,0)),"",INDIRECT("'SorP'!$A$"&amp;MATCH($S14&amp;$J14,SorP!C:C,0))))</f>
        <v>JP-38</v>
      </c>
      <c r="U14" s="168"/>
      <c r="V14" s="169">
        <f ca="1">IF(C14="",NA(),MATCH($B14&amp;$C14,'Smelter Look-up'!$J:$J,0))</f>
        <v>269</v>
      </c>
      <c r="X14" s="170">
        <f t="shared" ca="1" si="4"/>
        <v>0</v>
      </c>
      <c r="AB14" s="314" t="str">
        <f t="shared" ca="1" si="5"/>
        <v>Copper</v>
      </c>
    </row>
    <row r="15" spans="1:34" s="170" customFormat="1" ht="20.399999999999999">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399999999999999">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399999999999999">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399999999999999">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399999999999999">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399999999999999">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399999999999999">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399999999999999">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70" zoomScaleNormal="7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17968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6.2">
      <c r="A2" s="58" t="s">
        <v>47</v>
      </c>
      <c r="B2" s="59" t="str">
        <f>IF(F114=1,"Click here to return to Smelter List","")</f>
        <v>Click here to return to Smelter List</v>
      </c>
      <c r="C2" s="111" t="str">
        <f>IF(F112=1,"Click here to return to Product List","")</f>
        <v/>
      </c>
      <c r="D2" s="133" t="str">
        <f ca="1">IF(H125=0,"0",H125)</f>
        <v>0</v>
      </c>
    </row>
    <row r="3" spans="1:10" ht="16.2">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KAMAYA ELECTRIC Co.,LTD.</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2.05" customHeight="1">
      <c r="A6" s="80" t="str">
        <f ca="1">Declaration!B10</f>
        <v>Description of Scope: (*)</v>
      </c>
      <c r="B6" s="79" t="str">
        <f>Declaration!D10</f>
        <v>refer Product List</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2.0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2.05" customHeight="1">
      <c r="A8" s="80">
        <f>Declaration!B14</f>
        <v>0</v>
      </c>
      <c r="B8" s="79"/>
      <c r="C8" s="79"/>
      <c r="D8" s="85"/>
      <c r="E8" s="16"/>
      <c r="F8" s="83"/>
      <c r="G8" s="62"/>
      <c r="H8" s="63"/>
      <c r="I8" s="131"/>
    </row>
    <row r="9" spans="1:10" ht="39">
      <c r="A9" s="135" t="str">
        <f ca="1">Declaration!B19</f>
        <v>Contact Name (*):</v>
      </c>
      <c r="B9" s="356" t="str">
        <f>Declaration!D19</f>
        <v>Masami Watanabe</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watanabe@kamaya.co.jp</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+81-125-65-2171</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Koji Nakanishi</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4">
      <c r="A13" s="80" t="str">
        <f ca="1">Declaration!B24</f>
        <v>Email - Authorizer (*):</v>
      </c>
      <c r="B13" s="81" t="str">
        <f>Declaration!D24</f>
        <v>nkouji@kamaya.co.jp</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2.05" customHeight="1">
      <c r="A14" s="80"/>
      <c r="B14" s="79"/>
      <c r="C14" s="79"/>
      <c r="D14" s="85"/>
      <c r="E14" s="16" t="s">
        <v>15</v>
      </c>
      <c r="F14" s="83"/>
      <c r="G14" s="62"/>
      <c r="H14" s="63">
        <f>F14*G14</f>
        <v>0</v>
      </c>
      <c r="I14" s="131"/>
    </row>
    <row r="15" spans="1:10" ht="39">
      <c r="A15" s="80" t="str">
        <f ca="1">Declaration!B26</f>
        <v>Effective Date (*):</v>
      </c>
      <c r="B15" s="81">
        <f>Declaration!D26</f>
        <v>45937</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5.0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5.0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5.0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5.0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5.0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5.0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5.0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2.05" hidden="1" customHeight="1">
      <c r="A23" s="80" t="str">
        <f>Declaration!B36</f>
        <v/>
      </c>
      <c r="B23" s="79">
        <f>Declaration!D36</f>
        <v>0</v>
      </c>
      <c r="C23" s="79">
        <f t="shared" si="3"/>
        <v>0</v>
      </c>
      <c r="D23" s="85"/>
      <c r="E23" s="16"/>
      <c r="F23" s="323"/>
      <c r="G23" s="62"/>
      <c r="H23" s="63"/>
      <c r="I23" s="131"/>
      <c r="J23" s="132"/>
    </row>
    <row r="24" spans="1:10" ht="22.05" hidden="1" customHeight="1">
      <c r="A24" s="80" t="str">
        <f>Declaration!B37</f>
        <v/>
      </c>
      <c r="B24" s="79">
        <f>Declaration!D37</f>
        <v>0</v>
      </c>
      <c r="C24" s="79">
        <f t="shared" si="3"/>
        <v>0</v>
      </c>
      <c r="D24" s="85"/>
      <c r="E24" s="16"/>
      <c r="F24" s="323"/>
      <c r="G24" s="62"/>
      <c r="H24" s="63"/>
      <c r="I24" s="131"/>
      <c r="J24" s="132"/>
    </row>
    <row r="25" spans="1:10" ht="22.05" hidden="1" customHeight="1">
      <c r="A25" s="80" t="str">
        <f>Declaration!B38</f>
        <v/>
      </c>
      <c r="B25" s="79">
        <f>Declaration!D38</f>
        <v>0</v>
      </c>
      <c r="C25" s="79">
        <f t="shared" si="3"/>
        <v>0</v>
      </c>
      <c r="D25" s="85"/>
      <c r="E25" s="16"/>
      <c r="F25" s="323"/>
      <c r="G25" s="62"/>
      <c r="H25" s="63"/>
      <c r="I25" s="131"/>
      <c r="J25" s="132"/>
    </row>
    <row r="26" spans="1:10" ht="22.05" hidden="1" customHeight="1">
      <c r="A26" s="80" t="str">
        <f>Declaration!B39</f>
        <v/>
      </c>
      <c r="B26" s="79">
        <f>Declaration!D39</f>
        <v>0</v>
      </c>
      <c r="C26" s="79">
        <f t="shared" si="3"/>
        <v>0</v>
      </c>
      <c r="D26" s="85"/>
      <c r="E26" s="16"/>
      <c r="F26" s="323"/>
      <c r="G26" s="62"/>
      <c r="H26" s="63"/>
      <c r="I26" s="131"/>
      <c r="J26" s="132"/>
    </row>
    <row r="27" spans="1:10" ht="25.0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4">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4">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4">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4">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05" hidden="1" customHeight="1">
      <c r="A34" s="80" t="str">
        <f>Declaration!B48</f>
        <v/>
      </c>
      <c r="B34" s="79">
        <f>Declaration!D48</f>
        <v>0</v>
      </c>
      <c r="C34" s="136">
        <f t="shared" si="9"/>
        <v>0</v>
      </c>
      <c r="D34" s="229"/>
      <c r="E34" s="16"/>
      <c r="F34" s="84"/>
      <c r="G34" s="62"/>
      <c r="H34" s="63"/>
      <c r="I34" s="131"/>
    </row>
    <row r="35" spans="1:10" ht="22.05" hidden="1" customHeight="1">
      <c r="A35" s="80" t="str">
        <f>Declaration!B49</f>
        <v/>
      </c>
      <c r="B35" s="79">
        <f>Declaration!D49</f>
        <v>0</v>
      </c>
      <c r="C35" s="136">
        <f t="shared" si="9"/>
        <v>0</v>
      </c>
      <c r="D35" s="229"/>
      <c r="E35" s="16"/>
      <c r="F35" s="84"/>
      <c r="G35" s="62"/>
      <c r="H35" s="63"/>
      <c r="I35" s="131"/>
    </row>
    <row r="36" spans="1:10" ht="22.05" hidden="1" customHeight="1">
      <c r="A36" s="80" t="str">
        <f>Declaration!B50</f>
        <v/>
      </c>
      <c r="B36" s="79">
        <f>Declaration!D50</f>
        <v>0</v>
      </c>
      <c r="C36" s="136">
        <f t="shared" si="9"/>
        <v>0</v>
      </c>
      <c r="D36" s="229"/>
      <c r="E36" s="16"/>
      <c r="F36" s="84"/>
      <c r="G36" s="62"/>
      <c r="H36" s="63"/>
      <c r="I36" s="131"/>
    </row>
    <row r="37" spans="1:10" ht="22.05" hidden="1" customHeight="1">
      <c r="A37" s="80" t="str">
        <f>Declaration!B51</f>
        <v/>
      </c>
      <c r="B37" s="79">
        <f>Declaration!D51</f>
        <v>0</v>
      </c>
      <c r="C37" s="136">
        <f t="shared" si="9"/>
        <v>0</v>
      </c>
      <c r="D37" s="229"/>
      <c r="E37" s="16"/>
      <c r="F37" s="84"/>
      <c r="G37" s="62"/>
      <c r="H37" s="63"/>
      <c r="I37" s="131"/>
    </row>
    <row r="38" spans="1:10" ht="25.0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4">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4">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4">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4">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05" hidden="1" customHeight="1">
      <c r="A45" s="80" t="str">
        <f>Declaration!B60</f>
        <v/>
      </c>
      <c r="B45" s="79">
        <f>Declaration!D60</f>
        <v>0</v>
      </c>
      <c r="C45" s="136">
        <f t="shared" si="3"/>
        <v>0</v>
      </c>
      <c r="D45" s="229"/>
      <c r="E45" s="16"/>
      <c r="F45" s="84"/>
      <c r="G45" s="62"/>
      <c r="H45" s="63"/>
      <c r="I45" s="131"/>
    </row>
    <row r="46" spans="1:10" ht="22.05" hidden="1" customHeight="1">
      <c r="A46" s="80" t="str">
        <f>Declaration!B61</f>
        <v/>
      </c>
      <c r="B46" s="79">
        <f>Declaration!D61</f>
        <v>0</v>
      </c>
      <c r="C46" s="136">
        <f t="shared" si="3"/>
        <v>0</v>
      </c>
      <c r="D46" s="229"/>
      <c r="E46" s="16"/>
      <c r="F46" s="84"/>
      <c r="G46" s="62"/>
      <c r="H46" s="63"/>
      <c r="I46" s="131"/>
    </row>
    <row r="47" spans="1:10" ht="22.05" hidden="1" customHeight="1">
      <c r="A47" s="80" t="str">
        <f>Declaration!B62</f>
        <v/>
      </c>
      <c r="B47" s="79">
        <f>Declaration!D62</f>
        <v>0</v>
      </c>
      <c r="C47" s="136">
        <f t="shared" si="3"/>
        <v>0</v>
      </c>
      <c r="D47" s="229"/>
      <c r="E47" s="16"/>
      <c r="F47" s="84"/>
      <c r="G47" s="62"/>
      <c r="H47" s="63"/>
      <c r="I47" s="131"/>
    </row>
    <row r="48" spans="1:10" ht="22.05" hidden="1" customHeight="1">
      <c r="A48" s="80" t="str">
        <f>Declaration!B63</f>
        <v/>
      </c>
      <c r="B48" s="79">
        <f>Declaration!D63</f>
        <v>0</v>
      </c>
      <c r="C48" s="136">
        <f t="shared" si="3"/>
        <v>0</v>
      </c>
      <c r="D48" s="87"/>
      <c r="E48" s="16" t="s">
        <v>15</v>
      </c>
      <c r="F48" s="84"/>
      <c r="G48" s="62"/>
      <c r="H48" s="63"/>
      <c r="I48" s="131"/>
    </row>
    <row r="49" spans="1:10" ht="25.0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2.05" hidden="1" customHeight="1">
      <c r="A56" s="80" t="str">
        <f>Declaration!B72</f>
        <v/>
      </c>
      <c r="B56" s="79">
        <f>Declaration!D72</f>
        <v>0</v>
      </c>
      <c r="C56" s="136">
        <f t="shared" si="20"/>
        <v>0</v>
      </c>
      <c r="D56" s="193"/>
      <c r="E56" s="16"/>
      <c r="F56" s="84"/>
      <c r="G56" s="62"/>
      <c r="H56" s="63"/>
      <c r="I56" s="131"/>
      <c r="J56" s="132"/>
    </row>
    <row r="57" spans="1:10" ht="22.05" hidden="1" customHeight="1">
      <c r="A57" s="80" t="str">
        <f>Declaration!B73</f>
        <v/>
      </c>
      <c r="B57" s="79">
        <f>Declaration!D73</f>
        <v>0</v>
      </c>
      <c r="C57" s="136">
        <f t="shared" si="20"/>
        <v>0</v>
      </c>
      <c r="D57" s="87"/>
      <c r="E57" s="16" t="s">
        <v>15</v>
      </c>
      <c r="F57" s="84"/>
      <c r="G57" s="62"/>
      <c r="H57" s="63"/>
      <c r="I57" s="131"/>
      <c r="J57" s="132"/>
    </row>
    <row r="58" spans="1:10" ht="22.05" hidden="1" customHeight="1">
      <c r="A58" s="80" t="str">
        <f>Declaration!B74</f>
        <v/>
      </c>
      <c r="B58" s="79">
        <f>Declaration!D74</f>
        <v>0</v>
      </c>
      <c r="C58" s="136">
        <f t="shared" si="20"/>
        <v>0</v>
      </c>
      <c r="D58" s="87"/>
      <c r="E58" s="16" t="s">
        <v>15</v>
      </c>
      <c r="F58" s="84"/>
      <c r="G58" s="62"/>
      <c r="H58" s="63"/>
      <c r="I58" s="131"/>
      <c r="J58" s="132"/>
    </row>
    <row r="59" spans="1:10" ht="22.05" hidden="1" customHeight="1">
      <c r="A59" s="80" t="str">
        <f>Declaration!B75</f>
        <v/>
      </c>
      <c r="B59" s="79">
        <f>Declaration!D75</f>
        <v>0</v>
      </c>
      <c r="C59" s="136">
        <f t="shared" si="20"/>
        <v>0</v>
      </c>
      <c r="D59" s="87"/>
      <c r="E59" s="16" t="s">
        <v>15</v>
      </c>
      <c r="F59" s="84"/>
      <c r="G59" s="62"/>
      <c r="H59" s="63"/>
      <c r="I59" s="131"/>
      <c r="J59" s="132"/>
    </row>
    <row r="60" spans="1:10" ht="25.05" customHeight="1">
      <c r="A60" s="79" t="str">
        <f ca="1">Declaration!B77</f>
        <v>5) What percentage of relevant suppliers have provided a response to your supply chain survey?(*)</v>
      </c>
      <c r="B60" s="82"/>
      <c r="C60" s="82"/>
      <c r="D60" s="86"/>
      <c r="E60" s="16" t="s">
        <v>15</v>
      </c>
      <c r="F60" s="83"/>
    </row>
    <row r="61" spans="1:10" ht="26.4">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4">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4.4">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4.4">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4.4">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4.4">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2.05" hidden="1" customHeight="1">
      <c r="A67" s="80" t="str">
        <f>Declaration!B84</f>
        <v/>
      </c>
      <c r="B67" s="79">
        <f>Declaration!D84</f>
        <v>0</v>
      </c>
      <c r="C67" s="136">
        <f t="shared" si="3"/>
        <v>0</v>
      </c>
      <c r="D67" s="85"/>
      <c r="E67" s="16"/>
      <c r="F67" s="84"/>
      <c r="G67" s="62"/>
      <c r="H67" s="63"/>
      <c r="I67" s="131"/>
    </row>
    <row r="68" spans="1:10" ht="22.05" hidden="1" customHeight="1">
      <c r="A68" s="80" t="str">
        <f>Declaration!B85</f>
        <v/>
      </c>
      <c r="B68" s="79">
        <f>Declaration!D85</f>
        <v>0</v>
      </c>
      <c r="C68" s="136">
        <f t="shared" si="3"/>
        <v>0</v>
      </c>
      <c r="D68" s="85"/>
      <c r="E68" s="16"/>
      <c r="F68" s="84"/>
      <c r="G68" s="62"/>
      <c r="H68" s="63"/>
      <c r="I68" s="131"/>
    </row>
    <row r="69" spans="1:10" ht="22.05" hidden="1" customHeight="1">
      <c r="A69" s="80" t="str">
        <f>Declaration!B86</f>
        <v/>
      </c>
      <c r="B69" s="79">
        <f>Declaration!D86</f>
        <v>0</v>
      </c>
      <c r="C69" s="136">
        <f t="shared" si="3"/>
        <v>0</v>
      </c>
      <c r="D69" s="85"/>
      <c r="E69" s="16" t="s">
        <v>18</v>
      </c>
      <c r="F69" s="84"/>
      <c r="G69" s="62"/>
      <c r="H69" s="63"/>
      <c r="I69" s="131"/>
    </row>
    <row r="70" spans="1:10" ht="22.05" hidden="1" customHeight="1">
      <c r="A70" s="80" t="str">
        <f>Declaration!B87</f>
        <v/>
      </c>
      <c r="B70" s="79">
        <f>Declaration!D87</f>
        <v>0</v>
      </c>
      <c r="C70" s="136">
        <f t="shared" si="3"/>
        <v>0</v>
      </c>
      <c r="D70" s="85"/>
      <c r="E70" s="16" t="s">
        <v>18</v>
      </c>
      <c r="F70" s="84"/>
      <c r="G70" s="62"/>
      <c r="H70" s="63"/>
      <c r="I70" s="131"/>
    </row>
    <row r="71" spans="1:10" ht="25.05" customHeight="1">
      <c r="A71" s="79" t="str">
        <f ca="1">Declaration!B89</f>
        <v>6) Have you identified all of the smelters or processors supplying the specified minerals/metal to your supply chain?(*)</v>
      </c>
      <c r="B71" s="82"/>
      <c r="C71" s="82"/>
      <c r="D71" s="86"/>
      <c r="E71" s="16" t="s">
        <v>13</v>
      </c>
      <c r="F71" s="83"/>
    </row>
    <row r="72" spans="1:10" ht="51.6">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6">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4">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4">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4">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4">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05" hidden="1" customHeight="1">
      <c r="A78" s="80" t="str">
        <f>Declaration!B96</f>
        <v/>
      </c>
      <c r="B78" s="79">
        <f>Declaration!D96</f>
        <v>0</v>
      </c>
      <c r="C78" s="136">
        <f t="shared" si="31"/>
        <v>0</v>
      </c>
      <c r="D78" s="87"/>
      <c r="E78" s="16"/>
      <c r="F78" s="84"/>
      <c r="G78" s="62"/>
      <c r="H78" s="63"/>
      <c r="I78" s="131"/>
    </row>
    <row r="79" spans="1:10" ht="22.05" hidden="1" customHeight="1">
      <c r="A79" s="80" t="str">
        <f>Declaration!B97</f>
        <v/>
      </c>
      <c r="B79" s="79">
        <f>Declaration!D97</f>
        <v>0</v>
      </c>
      <c r="C79" s="136">
        <f t="shared" si="31"/>
        <v>0</v>
      </c>
      <c r="D79" s="87"/>
      <c r="E79" s="16"/>
      <c r="F79" s="84"/>
      <c r="G79" s="62"/>
      <c r="H79" s="63"/>
      <c r="I79" s="131"/>
    </row>
    <row r="80" spans="1:10" ht="22.05" hidden="1" customHeight="1">
      <c r="A80" s="80" t="str">
        <f>Declaration!B98</f>
        <v/>
      </c>
      <c r="B80" s="79">
        <f>Declaration!D98</f>
        <v>0</v>
      </c>
      <c r="C80" s="136">
        <f t="shared" si="31"/>
        <v>0</v>
      </c>
      <c r="D80" s="87"/>
      <c r="E80" s="16" t="s">
        <v>13</v>
      </c>
      <c r="F80" s="84"/>
      <c r="G80" s="62"/>
      <c r="H80" s="63"/>
      <c r="I80" s="131"/>
    </row>
    <row r="81" spans="1:10" ht="22.05" hidden="1" customHeight="1">
      <c r="A81" s="80" t="str">
        <f>Declaration!B99</f>
        <v/>
      </c>
      <c r="B81" s="79">
        <f>Declaration!D99</f>
        <v>0</v>
      </c>
      <c r="C81" s="136">
        <f t="shared" si="31"/>
        <v>0</v>
      </c>
      <c r="D81" s="87"/>
      <c r="E81" s="16" t="s">
        <v>13</v>
      </c>
      <c r="F81" s="84"/>
      <c r="G81" s="62"/>
      <c r="H81" s="63"/>
      <c r="I81" s="131"/>
    </row>
    <row r="82" spans="1:10" ht="50.55" customHeight="1">
      <c r="A82" s="79" t="str">
        <f ca="1">Declaration!B101</f>
        <v>7) Has all applicable smelter or processor information received by your company been reported in this declaration?(*)</v>
      </c>
      <c r="B82" s="82"/>
      <c r="C82" s="82"/>
      <c r="D82" s="86"/>
      <c r="E82" s="16" t="s">
        <v>16</v>
      </c>
      <c r="F82" s="83"/>
    </row>
    <row r="83" spans="1:10" ht="41.5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5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5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5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5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5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2.05" hidden="1" customHeight="1">
      <c r="A89" s="80" t="str">
        <f>Declaration!B108</f>
        <v/>
      </c>
      <c r="B89" s="79">
        <f>Declaration!D108</f>
        <v>0</v>
      </c>
      <c r="C89" s="136">
        <f t="shared" si="36"/>
        <v>0</v>
      </c>
      <c r="D89" s="88"/>
      <c r="E89" s="16"/>
      <c r="F89" s="84"/>
      <c r="G89" s="62"/>
      <c r="H89" s="63"/>
      <c r="I89" s="131"/>
    </row>
    <row r="90" spans="1:10" ht="22.05" hidden="1" customHeight="1">
      <c r="A90" s="80" t="str">
        <f>Declaration!B109</f>
        <v/>
      </c>
      <c r="B90" s="79">
        <f>Declaration!D109</f>
        <v>0</v>
      </c>
      <c r="C90" s="136">
        <f t="shared" si="36"/>
        <v>0</v>
      </c>
      <c r="D90" s="88"/>
      <c r="E90" s="16"/>
      <c r="F90" s="84"/>
      <c r="G90" s="62"/>
      <c r="H90" s="63"/>
      <c r="I90" s="131"/>
    </row>
    <row r="91" spans="1:10" ht="22.05" hidden="1" customHeight="1">
      <c r="A91" s="80" t="str">
        <f>Declaration!B110</f>
        <v/>
      </c>
      <c r="B91" s="79">
        <f>Declaration!D110</f>
        <v>0</v>
      </c>
      <c r="C91" s="136">
        <f t="shared" si="36"/>
        <v>0</v>
      </c>
      <c r="D91" s="88"/>
      <c r="E91" s="16" t="s">
        <v>15</v>
      </c>
      <c r="F91" s="84"/>
      <c r="G91" s="62"/>
      <c r="H91" s="63"/>
      <c r="I91" s="131"/>
    </row>
    <row r="92" spans="1:10" ht="22.05" hidden="1" customHeight="1">
      <c r="A92" s="80" t="str">
        <f>Declaration!B111</f>
        <v/>
      </c>
      <c r="B92" s="79">
        <f>Declaration!D111</f>
        <v>0</v>
      </c>
      <c r="C92" s="136">
        <f t="shared" si="36"/>
        <v>0</v>
      </c>
      <c r="D92" s="88"/>
      <c r="E92" s="16" t="s">
        <v>15</v>
      </c>
      <c r="F92" s="84"/>
      <c r="G92" s="62"/>
      <c r="H92" s="63"/>
      <c r="I92" s="131"/>
    </row>
    <row r="93" spans="1:10" ht="22.0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39">
      <c r="A95" s="79" t="str">
        <f ca="1">Declaration!B117</f>
        <v>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0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5.0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No</v>
      </c>
      <c r="C100" s="136" t="str">
        <f t="shared" ca="1" si="44"/>
        <v>Complete</v>
      </c>
      <c r="D100" s="321" t="str">
        <f t="shared" ref="D100:D103" si="46">IF(H100=1,"Click here to answer question (C)","")</f>
        <v/>
      </c>
      <c r="E100" s="16"/>
      <c r="F100" s="84">
        <f t="shared" si="45"/>
        <v>0</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05" hidden="1" customHeight="1">
      <c r="A104" s="79" t="str">
        <f>Declaration!B126</f>
        <v/>
      </c>
      <c r="B104" s="79">
        <f>Declaration!D126</f>
        <v>0</v>
      </c>
      <c r="C104" s="136">
        <f t="shared" si="44"/>
        <v>0</v>
      </c>
      <c r="D104" s="193"/>
      <c r="E104" s="16"/>
      <c r="F104" s="84"/>
      <c r="G104" s="62"/>
      <c r="H104" s="63"/>
      <c r="I104" s="131"/>
    </row>
    <row r="105" spans="1:10" ht="25.05" hidden="1" customHeight="1">
      <c r="A105" s="79" t="str">
        <f>Declaration!B127</f>
        <v/>
      </c>
      <c r="B105" s="79">
        <f>Declaration!D127</f>
        <v>0</v>
      </c>
      <c r="C105" s="136">
        <f t="shared" si="44"/>
        <v>0</v>
      </c>
      <c r="D105" s="193"/>
      <c r="E105" s="16"/>
      <c r="F105" s="84"/>
      <c r="G105" s="62"/>
      <c r="H105" s="63"/>
      <c r="I105" s="131"/>
    </row>
    <row r="106" spans="1:10" ht="25.05" hidden="1" customHeight="1">
      <c r="A106" s="79" t="str">
        <f>Declaration!B128</f>
        <v/>
      </c>
      <c r="B106" s="79">
        <f>Declaration!D128</f>
        <v>0</v>
      </c>
      <c r="C106" s="136">
        <f t="shared" si="44"/>
        <v>0</v>
      </c>
      <c r="D106" s="193"/>
      <c r="E106" s="16"/>
      <c r="F106" s="84"/>
      <c r="G106" s="62"/>
      <c r="H106" s="63"/>
      <c r="I106" s="131"/>
    </row>
    <row r="107" spans="1:10" ht="25.0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No</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No</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0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 ca="1">IF(H114=0,"","Click here to provide smelter information")</f>
        <v/>
      </c>
      <c r="E114" s="16" t="s">
        <v>15</v>
      </c>
      <c r="F114" s="84">
        <f>F39</f>
        <v>1</v>
      </c>
      <c r="G114" s="62">
        <f ca="1">IF(AND(COUNTIF(SmelterIdetifiedForMetal,A114)&gt;0,COUNTIF('Smelter List'!AB$5:AB$2504,A114)&gt;0),0,1)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55" customHeight="1">
      <c r="A115" s="135" t="str">
        <f>Declaration!AA13</f>
        <v>Copper</v>
      </c>
      <c r="B115" s="79"/>
      <c r="C115" s="136" t="str">
        <f t="shared" ca="1" si="49"/>
        <v>Complete</v>
      </c>
      <c r="D115" s="379" t="str">
        <f ca="1">IF(H115=0,"","Click here to provide smelter information")</f>
        <v/>
      </c>
      <c r="E115" s="16"/>
      <c r="F115" s="84">
        <f>F40</f>
        <v>1</v>
      </c>
      <c r="G115" s="62">
        <f ca="1">IF(AND(COUNTIF(SmelterIdetifiedForMetal,A115)&gt;0,COUNTIF('Smelter List'!AB$5:AB$2504,A115)&gt;0),0,1)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55" customHeight="1">
      <c r="A116" s="135" t="str">
        <f>Declaration!AA14</f>
        <v>Graphite</v>
      </c>
      <c r="B116" s="79"/>
      <c r="C116" s="136" t="str">
        <f t="shared" ca="1" si="49"/>
        <v>Complete</v>
      </c>
      <c r="D116" s="379" t="str">
        <f t="shared" ref="D116:D119" ca="1" si="51">IF(H116=0,"","Click here to provide smelter information")</f>
        <v/>
      </c>
      <c r="E116" s="16"/>
      <c r="F116" s="84">
        <f t="shared" ref="F116:F119" si="52">F41</f>
        <v>0</v>
      </c>
      <c r="G116" s="62">
        <f ca="1">IF(AND(COUNTIF(SmelterIdetifiedForMetal,A116)&gt;0,COUNTIF('Smelter List'!AB$5:AB$2504,A116)&gt;0),0,1)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55" customHeight="1">
      <c r="A117" s="135" t="str">
        <f>Declaration!AA15</f>
        <v>Lithium</v>
      </c>
      <c r="B117" s="79"/>
      <c r="C117" s="136" t="str">
        <f t="shared" ca="1" si="49"/>
        <v>Complete</v>
      </c>
      <c r="D117" s="379" t="str">
        <f t="shared" ca="1" si="51"/>
        <v/>
      </c>
      <c r="E117" s="16"/>
      <c r="F117" s="84">
        <f t="shared" si="52"/>
        <v>0</v>
      </c>
      <c r="G117" s="62">
        <f ca="1">IF(AND(COUNTIF(SmelterIdetifiedForMetal,A117)&gt;0,COUNTIF('Smelter List'!AB$5:AB$2504,A117)&gt;0),0,1)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55" customHeight="1">
      <c r="A118" s="135" t="str">
        <f>Declaration!AA16</f>
        <v>Mica</v>
      </c>
      <c r="B118" s="79"/>
      <c r="C118" s="136" t="str">
        <f t="shared" ca="1" si="49"/>
        <v>Complete</v>
      </c>
      <c r="D118" s="379" t="str">
        <f t="shared" ca="1" si="51"/>
        <v/>
      </c>
      <c r="E118" s="16"/>
      <c r="F118" s="84">
        <f t="shared" si="52"/>
        <v>0</v>
      </c>
      <c r="G118" s="62">
        <f ca="1">IF(AND(COUNTIF(SmelterIdetifiedForMetal,A118)&gt;0,COUNTIF('Smelter List'!AB$5:AB$2504,A118)&gt;0),0,1)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55" customHeight="1">
      <c r="A119" s="135" t="str">
        <f>Declaration!AA17</f>
        <v>Nickel</v>
      </c>
      <c r="B119" s="79"/>
      <c r="C119" s="136" t="str">
        <f t="shared" ca="1" si="49"/>
        <v>Complete</v>
      </c>
      <c r="D119" s="379" t="str">
        <f t="shared" ca="1" si="51"/>
        <v/>
      </c>
      <c r="E119" s="16"/>
      <c r="F119" s="84">
        <f t="shared" si="52"/>
        <v>1</v>
      </c>
      <c r="G119" s="62">
        <f ca="1">IF(AND(COUNTIF(SmelterIdetifiedForMetal,A119)&gt;0,COUNTIF('Smelter List'!AB$5:AB$2504,A119)&gt;0),0,1)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5.05" hidden="1" customHeight="1">
      <c r="A120" s="135" t="str">
        <f>Declaration!AA18</f>
        <v/>
      </c>
      <c r="B120" s="79"/>
      <c r="C120" s="136">
        <f t="shared" si="49"/>
        <v>0</v>
      </c>
      <c r="D120" s="220"/>
      <c r="E120" s="16"/>
      <c r="F120" s="84"/>
      <c r="G120" s="62"/>
      <c r="H120" s="63"/>
      <c r="I120" s="131"/>
      <c r="K120" s="134"/>
    </row>
    <row r="121" spans="1:12" ht="25.05" hidden="1" customHeight="1">
      <c r="A121" s="135" t="str">
        <f>Declaration!AA19</f>
        <v/>
      </c>
      <c r="B121" s="79"/>
      <c r="C121" s="136">
        <f t="shared" si="49"/>
        <v>0</v>
      </c>
      <c r="D121" s="220"/>
      <c r="E121" s="16"/>
      <c r="F121" s="84"/>
      <c r="G121" s="62"/>
      <c r="H121" s="63"/>
      <c r="I121" s="131"/>
      <c r="K121" s="134"/>
    </row>
    <row r="122" spans="1:12" ht="25.05" hidden="1" customHeight="1">
      <c r="A122" s="135" t="str">
        <f>Declaration!AA20</f>
        <v/>
      </c>
      <c r="B122" s="79"/>
      <c r="C122" s="136">
        <f t="shared" si="49"/>
        <v>0</v>
      </c>
      <c r="D122" s="85"/>
      <c r="E122" s="16" t="s">
        <v>15</v>
      </c>
      <c r="F122" s="84"/>
      <c r="G122" s="62"/>
      <c r="H122" s="63"/>
      <c r="I122" s="131"/>
      <c r="K122" s="134"/>
    </row>
    <row r="123" spans="1:12" ht="25.05" hidden="1" customHeight="1">
      <c r="A123" s="135" t="str">
        <f>Declaration!AA21</f>
        <v/>
      </c>
      <c r="B123" s="79"/>
      <c r="C123" s="136">
        <f t="shared" si="49"/>
        <v>0</v>
      </c>
      <c r="D123" s="85"/>
      <c r="E123" s="16" t="s">
        <v>15</v>
      </c>
      <c r="F123" s="84"/>
      <c r="G123" s="62"/>
      <c r="H123" s="63"/>
      <c r="I123" s="131"/>
      <c r="K123" s="134"/>
    </row>
    <row r="124" spans="1:12" ht="25.0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A5" sqref="A5"/>
    </sheetView>
  </sheetViews>
  <sheetFormatPr defaultColWidth="8.81640625" defaultRowHeight="12.6"/>
  <cols>
    <col min="1" max="1" width="17.26953125" style="346" customWidth="1"/>
    <col min="2" max="2" width="34.8164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81640625" style="346" customWidth="1"/>
    <col min="10" max="10" width="23.26953125" style="346" customWidth="1"/>
    <col min="11" max="11" width="39.7265625" style="346" customWidth="1"/>
    <col min="12" max="12" width="47.7265625" style="346" customWidth="1"/>
    <col min="13" max="13" width="36.26953125" style="346" customWidth="1"/>
    <col min="14" max="14" width="15.1796875" style="346" hidden="1" customWidth="1"/>
    <col min="15" max="15" width="18.7265625" style="346" hidden="1" customWidth="1"/>
    <col min="16" max="16" width="14.17968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4.0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19.95"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19.95"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19.95"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19.95"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19.95"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19.95"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19.95"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19.95"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19.95"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19.95"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19.95"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19.95"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19.95"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19.95"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19.95"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19.95"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19.95"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19.95"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19.95"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19.95"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19.95"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19.95"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19.95"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19.95"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19.95"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19.95"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19.95"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19.95"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19.95"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19.95"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19.95"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19.95"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19.95"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19.95"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19.95"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19.95"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19.95"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19.95"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19.95"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19.95"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19.95"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19.95"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19.95"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19.95"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19.95"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19.95"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19.95"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19.95"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19.95"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19.95"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19.95"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19.95"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19.95"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19.95"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19.95"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19.95"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19.95"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19.95"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19.95"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19.95"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19.95"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19.95"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19.95"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19.95"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19.95"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19.95"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19.95"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19.95"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19.95"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19.95"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19.95"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19.95"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19.95"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19.95"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19.95"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19.95"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19.95"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19.95"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19.95"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19.95"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19.95"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19.95"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19.95"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19.95"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19.95"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19.95"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19.95"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19.95"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19.95"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19.95"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19.95"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19.95"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19.95"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19.95"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19.95"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19.95"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19.95"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19.95"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19.95"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19.95"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19.95"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19.95"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19.95"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19.95"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19.95"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19.95"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19.95"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19.95"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19.95"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19.95"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19.95"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19.95"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19.95"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19.95"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19.95"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19.95"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19.95"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19.95"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19.95"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19.95"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19.95"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19.95"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19.95"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19.95"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19.95"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19.95"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19.95"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19.95"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19.95"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19.95"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19.95"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19.95"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19.95"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19.95"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19.95"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19.95"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19.95"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19.95"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19.95"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19.95"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19.95"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19.95"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19.95"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19.95"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19.95"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19.95"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19.95"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19.95"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19.95"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19.95"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19.95"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19.95"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19.95"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19.95"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19.95"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19.95"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19.95"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19.95"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19.95"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19.95"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19.95"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19.95"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19.95"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19.95"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19.95"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19.95"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19.95"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19.95"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19.95"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19.95"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19.95"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19.95"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19.95"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19.95"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19.95"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19.95"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19.95"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19.95"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19.95"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19.95"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19.95"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19.95"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19.95"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19.95"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19.95"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19.95"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19.95"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19.95"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19.95"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19.95"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19.95"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19.95"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19.95"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19.95"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19.95"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19.95"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19.95"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19.95"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19.95"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19.95"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19.95"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19.95"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19.95"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19.95"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19.95"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19.95"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19.95"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19.95"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19.95"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19.95"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19.95"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19.95"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19.95"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19.95"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19.95"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19.95"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19.95"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19.95"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19.95"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19.95"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19.95"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19.95"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19.95"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19.95"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19.95"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19.95"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19.95"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19.95"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19.95"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19.95"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19.95"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19.95"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19.95"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19.95"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19.95"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19.95"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19.95"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19.95"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19.95"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19.95"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19.95"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19.95"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19.95"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19.95"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19.95"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19.95"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19.95"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19.95"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19.95"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19.95"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19.95"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19.95"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19.95"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19.95"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19.95"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19.95"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19.95"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19.95"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19.95"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19.95"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19.95"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19.95"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19.95"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19.95"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19.95"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19.95"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19.95"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19.95"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19.95"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19.95"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19.95"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19.95"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19.95"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19.95"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19.95"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19.95"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19.95"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19.95"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19.95"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19.95"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19.95"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19.95"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19.95"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19.95"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19.95"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19.95"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19.95"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19.95"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19.95"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19.95"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19.95"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19.95"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19.95"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19.95"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19.95"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19.95"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19.95"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19.95"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19.95"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19.95"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19.95"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19.95"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19.95"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19.95"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19.95"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19.95"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19.95"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19.95"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19.95"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19.95"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19.95"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19.95"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19.95"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19.95"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19.95"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19.95"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19.95"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19.95"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19.95"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19.95"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19.95"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19.95"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19.95"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19.95"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19.95"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19.95"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19.95"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19.95"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19.95"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19.95"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19.95"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19.95"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19.95"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19.95"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19.95"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19.95"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19.95"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19.95"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19.95"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19.95"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19.95"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19.95"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19.95"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19.95"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19.95"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19.95"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19.95"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19.95"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19.95"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19.95"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19.95"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19.95"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19.95"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19.95"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19.95"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19.95"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19.95"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19.95"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19.95"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19.95"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19.95"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19.95"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19.95"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19.95"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19.95"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19.95"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19.95"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19.95"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19.95"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19.95"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19.95"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19.95"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19.95"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19.95"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19.95"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19.95"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19.95"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19.95"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19.95"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19.95"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19.95"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19.95"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19.95"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19.95"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19.95"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19.95"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19.95"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19.95"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19.95"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19.95"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19.95"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19.95"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19.95"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19.95"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19.95"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19.95"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19.95"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19.95"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19.95"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19.95"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19.95"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19.95"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19.95"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19.95"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19.95"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19.95"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19.95"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19.95"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19.95"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19.95"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19.95"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19.95"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19.95"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19.95"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19.95"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19.95"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19.95"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19.95"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19.95"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19.95"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19.95"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19.95"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19.95"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19.95"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19.95"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19.95"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19.95"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19.95"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19.95"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19.95"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19.95"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19.95"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19.95"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19.95"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19.95"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19.95"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19.95"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19.95"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19.95"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19.95"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19.95"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19.95"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19.95"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19.95"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19.95"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19.95"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19.95"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19.95"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19.95"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19.95"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19.95"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19.95"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19.95"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19.95"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19.95"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19.95"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19.95"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19.95"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19.95"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19.95"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19.95"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19.95"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19.95"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19.95"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19.95"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19.95"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19.95"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19.95"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19.95"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19.95"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19.95"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19.95"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19.95"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19.95"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19.95"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19.95"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19.95"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19.95"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19.95"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19.95"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19.95"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19.95"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19.95"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19.95"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19.95"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19.95"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19.95"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19.95"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19.95"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19.95"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19.95"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19.95"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19.95"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19.95"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19.95"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19.95"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19.95"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19.95"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19.95"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19.95"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19.95"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19.95"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19.95"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19.95"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19.95"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19.95"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19.95"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19.95"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19.95"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19.95"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19.95"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19.95"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19.95"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19.95"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19.95"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19.95"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19.95"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19.95"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19.95"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19.95"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19.95"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19.95"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19.95"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19.95"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19.95"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19.95"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19.95"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19.95"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19.95"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19.95"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19.95"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19.95"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19.95"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19.95"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19.95"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19.95"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19.95"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19.95"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19.95"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19.95"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19.95"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19.95"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19.95"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19.95"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19.95"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19.95"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19.95"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19.95"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19.95"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19.95"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19.95"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19.95"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19.95"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19.95"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19.95"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19.95"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19.95"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19.95"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19.95"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19.95"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19.95"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19.95"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19.95"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19.95"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19.95"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19.95"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19.95"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19.95"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19.95"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19.95"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19.95"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19.95"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19.95"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19.95"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19.95"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19.95"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19.95"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19.95"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19.95"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19.95"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19.95"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19.95"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19.95"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19.95"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19.95"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19.95"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19.95"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19.95"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19.95"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19.95"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19.95"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19.95"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19.95"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19.95"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19.95"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19.95"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19.95"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19.95"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19.95"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19.95"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19.95"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19.95"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19.95"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19.95"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19.95"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19.95"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19.95"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19.95"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19.95"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19.95"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19.95"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19.95"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19.95"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19.95"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19.95"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19.95"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19.95"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19.95"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19.95"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19.95"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19.95"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19.95"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19.95"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19.95"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19.95"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19.95"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19.95"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19.95"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19.95"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19.95"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19.95"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19.95"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19.95"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19.95"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19.95"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19.95"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19.95"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19.95"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19.95"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19.95"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19.95"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19.95"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19.95"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19.95"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19.95"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19.95"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19.95"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19.95"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19.95"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19.95"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19.95"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19.95"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19.95"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19.95"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19.95"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19.95"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19.95"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19.95"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19.95"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19.95"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19.95"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19.95"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19.95"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19.95"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19.95"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19.95"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19.95"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19.95"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19.95"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19.95"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19.95"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19.95"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19.95"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19.95"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19.95"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19.95"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19.95"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19.95"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19.95"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19.95"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19.95"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19.95"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19.95"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19.95"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19.95"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19.95"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19.95"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19.95"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19.95"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19.95"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19.95"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19.95"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19.95"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19.95"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19.95"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19.95"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19.95"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19.95"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19.95"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19.95"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19.95"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19.95"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19.95"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19.95"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19.95"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19.95"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19.95"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19.95"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19.95"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19.95"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19.95"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19.95"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19.95"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19.95"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19.95"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19.95"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19.95"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19.95"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19.95"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19.95"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19.95"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19.95"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19.95"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19.95"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19.95"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19.95"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19.95"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19.95"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19.95"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19.95"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19.95"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19.95"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19.95"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19.95"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19.95"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19.95"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19.95"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19.95"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19.95"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19.95"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19.95"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19.95"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19.95"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19.95"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19.95"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19.95"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19.95"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19.95"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19.95"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19.95"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19.95"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19.95"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19.95"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19.95"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19.95"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19.95"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19.95"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19.95"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19.95"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19.95"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19.95"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19.95"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19.95"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19.95"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19.95"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19.95"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19.95"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19.95"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19.95"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19.95"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19.95"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19.95"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19.95"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19.95"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19.95"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19.95"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19.95"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19.95"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19.95"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19.95"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19.95"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19.95"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19.95"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19.95"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19.95"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19.95"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19.95"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19.95"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19.95"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19.95"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19.95"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19.95"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19.95"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19.95"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19.95"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19.95"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19.95"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19.95"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19.95"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19.95"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19.95"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19.95"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19.95"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19.95"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19.95"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19.95"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19.95"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19.95"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19.95"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19.95"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19.95"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19.95"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19.95"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19.95"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19.95"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19.95"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19.95"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19.95"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19.95"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19.95"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19.95"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19.95"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19.95"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19.95"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19.95"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19.95"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19.95"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19.95"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19.95"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19.95"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19.95"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19.95"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19.95"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19.95"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19.95"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19.95"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19.95"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19.95"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19.95"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19.95"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19.95"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19.95"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19.95"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19.95"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19.95"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19.95"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19.95"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19.95"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19.95"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19.95"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19.95"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19.95"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19.95"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19.95"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19.95"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19.95"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19.95"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19.95"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19.95"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19.95"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19.95"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19.95"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19.95"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19.95"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19.95"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19.95"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19.95"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19.95"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19.95"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19.95"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19.95"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19.95"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19.95"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19.95"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19.95"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19.95"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19.95"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19.95"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19.95"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19.95"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19.95"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19.95"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19.95"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19.95"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19.95"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19.95"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19.95"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19.95"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19.95"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19.95"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19.95"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19.95"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19.95"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19.95"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19.95"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19.95"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19.95"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19.95"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19.95"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19.95"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19.95"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19.95"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19.95"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19.95"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19.95"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19.95"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19.95"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19.95"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19.95"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19.95"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19.95"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19.95"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19.95"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19.95"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19.95"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19.95"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19.95"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19.95"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19.95"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19.95"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19.95"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19.95"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19.95"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19.95"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19.95"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19.95"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19.95"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19.95"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19.95"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19.95"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19.95"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19.95"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19.95"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19.95"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19.95"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19.95"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19.95"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19.95"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19.95"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19.95"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19.95"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19.95"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19.95"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19.95"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19.95"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19.95"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19.95"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19.95"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19.95"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19.95"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19.95"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19.95"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19.95"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19.95"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19.95"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19.95"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19.95"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19.95"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19.95"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19.95"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19.95"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19.95"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19.95"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19.95"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19.95"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19.95"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19.95"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19.95"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19.95"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19.95"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19.95"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19.95"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19.95"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19.95"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19.95"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19.95"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19.95"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19.95"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19.95"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19.95"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19.95"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19.95"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19.95"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19.95"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19.95"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19.95"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19.95"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19.95"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19.95"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19.95"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19.95"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19.95"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19.95"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19.95"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19.95"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19.95"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19.95"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19.95"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19.95"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19.95"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19.95"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19.95"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19.95"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19.95"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19.95"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19.95"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19.95"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19.95"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19.95"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19.95"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19.95"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19.95"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19.95"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19.95"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19.95"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19.95"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19.95"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19.95"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19.95"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19.95"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19.95"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19.95"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19.95"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19.95"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19.95"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19.95"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19.95"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19.95"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19.95"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19.95"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19.95"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19.95"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19.95"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19.95"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19.95"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19.95"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19.95"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19.95"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19.95"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19.95"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19.95"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19.95"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19.95"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19.95"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19.95"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19.95"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19.95"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19.95"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19.95"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19.95"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19.95"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19.95"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19.95"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19.95"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19.95"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19.95"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19.95"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19.95"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19.95"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19.95"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19.95"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19.95"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19.95"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19.95"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19.95"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19.95"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19.95"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19.95"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19.95"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19.95"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19.95"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19.95"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19.95"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19.95"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19.95"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19.95"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19.95"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19.95"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19.95"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19.95"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19.95"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19.95"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19.95"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19.95"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19.95"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19.95"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19.95"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19.95"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19.95"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19.95"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19.95"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19.95"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19.95"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19.95"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19.95"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19.95"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19.95"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19.95"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19.95"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19.95"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19.95"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19.95"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19.95"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19.95"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19.95"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19.95"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19.95"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19.95"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19.95"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19.95"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19.95"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19.95"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19.95"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19.95"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19.95"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19.95"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19.95"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19.95"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19.95"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19.95"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19.95"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19.95"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19.95"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19.95"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19.95"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19.95"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19.95"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19.95"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19.95"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19.95"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19.95"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19.95"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19.95"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19.95"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19.95"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19.95"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19.95"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19.95"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19.95"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19.95"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19.95"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19.95"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19.95"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19.95"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19.95"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19.95"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19.95"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19.95"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19.95"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19.95"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19.95"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19.95"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19.95"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19.95"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19.95"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19.95"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19.95"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19.95"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19.95"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19.95"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19.95"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19.95"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19.95"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19.95"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19.95"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19.95"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19.95"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19.95"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19.95"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19.95"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19.95"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19.95"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19.95"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19.95"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19.95"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19.95"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19.95"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19.95"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19.95"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19.95"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19.95"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19.95"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19.95"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19.95"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19.95"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19.95"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19.95"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19.95"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19.95"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19.95"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19.95"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19.95"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19.95"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19.95"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19.95"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19.95"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19.95"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19.95"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19.95"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19.95"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19.95"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19.95"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19.95"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19.95"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19.95"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19.95"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19.95"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19.95"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19.95"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19.95"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19.95"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19.95"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19.95"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19.95"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19.95"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19.95"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19.95"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19.95"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19.95"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19.95"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19.95"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19.95"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19.95"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19.95"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19.95"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19.95"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19.95"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19.95"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19.95"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19.95"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19.95"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19.95"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19.95"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19.95"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19.95"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19.95"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19.95"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19.95"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19.95"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19.95"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19.95"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19.95"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19.95"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19.95"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19.95"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19.95"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19.95"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19.95"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19.95"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19.95"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19.95"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19.95"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19.95"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19.95"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19.95"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19.95"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19.95"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19.95"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19.95"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19.95"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19.95"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19.95"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19.95"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19.95"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19.95"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19.95"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19.95"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19.95"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19.95"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19.95"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19.95"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19.95"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19.95"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19.95"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19.95"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19.95"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19.95"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19.95"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19.95"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19.95"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19.95"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19.95"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19.95"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19.95"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19.95"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19.95"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19.95"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19.95"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19.95"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19.95"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19.95"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19.95"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19.95"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19.95"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19.95"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19.95"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19.95"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19.95"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19.95"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19.95"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19.95"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19.95"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19.95"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19.95"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19.95"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19.95"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19.95"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19.95"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19.95"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19.95"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19.95"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19.95"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19.95"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19.95"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19.95"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19.95"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19.95"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19.95"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19.95"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19.95"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19.95"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19.95"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19.95"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19.95"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19.95"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19.95"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19.95"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19.95"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19.95"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19.95"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19.95"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19.95"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19.95"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19.95"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19.95"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19.95"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19.95"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19.95"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19.95"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19.95"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19.95"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19.95"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19.95"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19.95"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19.95"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19.95"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19.95"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19.95"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19.95"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19.95"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19.95"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19.95"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19.95"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19.95"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19.95"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19.95"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19.95"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19.95"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19.95"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19.95"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19.95"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19.95"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19.95"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19.95"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19.95"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19.95"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19.95"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19.95"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19.95"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19.95"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19.95"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19.95"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19.95"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19.95"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19.95"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19.95"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19.95"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19.95"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19.95"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19.95"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19.95"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19.95"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19.95"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19.95"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19.95"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19.95"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19.95"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19.95"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19.95"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19.95"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19.95"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19.95"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19.95"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19.95"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19.95"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19.95"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19.95"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19.95"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19.95"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19.95"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19.95"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19.95"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19.95"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19.95"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19.95"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19.95"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19.95"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19.95"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19.95"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19.95"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19.95"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19.95"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19.95"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19.95"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19.95"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19.95"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19.95"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19.95"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19.95"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19.95"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19.95"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19.95"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19.95"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19.95"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19.95"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19.95"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19.95"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19.95"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19.95"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19.95"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19.95"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19.95"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19.95"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19.95"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19.95"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19.95"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19.95"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19.95"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19.95"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19.95"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19.95"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19.95"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19.95"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19.95"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19.95"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19.95"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19.95"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19.95"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19.95"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19.95"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19.95"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19.95"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19.95"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19.95"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19.95"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19.95"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19.95"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19.95"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19.95"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19.95"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19.95"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19.95"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19.95"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19.95"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19.95"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19.95"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19.95"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19.95"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19.95"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19.95"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19.95"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19.95"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19.95"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19.95"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19.95"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19.95"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19.95"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19.95"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19.95"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19.95"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19.95"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19.95"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19.95"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19.95"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19.95"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19.95"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19.95"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19.95"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19.95"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19.95"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19.95"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19.95"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19.95"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19.95"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19.95"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19.95"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19.95"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19.95"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19.95"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19.95"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19.95"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19.95"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19.95"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19.95"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19.95"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19.95"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19.95"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19.95"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19.95"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19.95"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19.95"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19.95"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19.95"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19.95"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19.95"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19.95"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19.95"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19.95"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19.95"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19.95"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19.95"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19.95"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19.95"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19.95"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19.95"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19.95"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19.95"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19.95"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19.95"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19.95"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19.95"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19.95"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19.95"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19.95"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19.95"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19.95"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19.95"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19.95"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19.95"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19.95"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19.95"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19.95"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19.95"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19.95"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19.95"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19.95"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19.95"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19.95"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19.95"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19.95"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19.95"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19.95"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19.95"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19.95"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19.95"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19.95"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19.95"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19.95"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19.95"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19.95"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19.95"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19.95"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19.95"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19.95"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19.95"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19.95"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19.95"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19.95"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19.95"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19.95"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19.95"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19.95"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19.95"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19.95"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19.95"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19.95"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19.95"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19.95"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19.95"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19.95"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19.95"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19.95"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19.95"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19.95"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19.95"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19.95"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19.95"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19.95"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19.95"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19.95"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19.95"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19.95"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19.95"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19.95"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19.95"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19.95"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19.95"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19.95"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19.95"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19.95"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19.95"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19.95"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19.95"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19.95"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19.95"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19.95"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19.95"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19.95"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19.95"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19.95"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19.95"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19.95"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19.95"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19.95"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19.95"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19.95"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19.95"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19.95"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19.95"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19.95"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19.95"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19.95"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19.95"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19.95"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19.95"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19.95"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19.95"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19.95"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19.95"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19.95"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19.95"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19.95"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19.95"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19.95"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19.95"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19.95"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19.95"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19.95"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19.95"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19.95"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19.95"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19.95"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19.95"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19.95"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19.95"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19.95"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19.95"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19.95"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19.95"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19.95"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19.95"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19.95"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19.95"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19.95"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19.95"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19.95"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19.95"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19.95"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19.95"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19.95"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19.95"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19.95"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19.95"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19.95"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19.95"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19.95"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19.95"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19.95"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19.95"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19.95"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19.95"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19.95"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19.95"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19.95"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19.95"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19.95"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19.95"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19.95"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19.95"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19.95"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19.95"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19.95"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19.95"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19.95"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19.95"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19.95"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19.95"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19.95"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19.95"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19.95"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19.95"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19.95"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19.95"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19.95"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19.95"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19.95"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19.95"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19.95"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19.95"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19.95"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19.95"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19.95"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19.95"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19.95"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19.95"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19.95"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19.95"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19.95"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19.95"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19.95"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19.95"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19.95"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19.95"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19.95"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19.95"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19.95"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19.95"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19.95"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19.95"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19.95"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19.95"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19.95"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19.95"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19.95"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19.95"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19.95"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19.95"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19.95"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19.95"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19.95"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19.95"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19.95"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19.95"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19.95"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19.95"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19.95"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19.95"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19.95"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19.95"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19.95"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19.95"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19.95"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19.95"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19.95"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19.95"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19.95"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19.95"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19.95"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19.95"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19.95"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19.95"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19.95"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19.95"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19.95"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19.95"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19.95"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19.95"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19.95"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19.95"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19.95"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19.95"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19.95"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19.95"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19.95"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19.95"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19.95"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19.95"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19.95"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19.95"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19.95"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19.95"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19.95"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19.95"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19.95"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19.95"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19.95"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19.95"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19.95"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19.95"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19.95"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19.95"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19.95"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19.95"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19.95"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19.95"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19.95"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19.95"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19.95"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19.95"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19.95"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19.95"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19.95"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19.95"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19.95"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19.95"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19.95"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19.95"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19.95"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19.95"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19.95"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19.95"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19.95"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19.95"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19.95"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19.95"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19.95"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19.95"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19.95"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19.95"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19.95"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19.95"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19.95"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19.95"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19.95"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19.95"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19.95"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19.95"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19.95"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19.95"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19.95"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19.95"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19.95"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19.95"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19.95"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19.95"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19.95"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19.95"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19.95"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19.95"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19.95"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19.95"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19.95"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19.95"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19.95"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19.95"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19.95"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19.95"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19.95"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19.95"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19.95"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19.95"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19.95"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19.95"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19.95"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19.95"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19.95"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19.95"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19.95"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19.95"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19.95"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19.95"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19.95"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19.95"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19.95"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19.95"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19.95"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19.95"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19.95"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19.95"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19.95"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19.95"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19.95"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19.95"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19.95"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19.95"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19.95"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19.95"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19.95"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19.95"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19.95"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19.95"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19.95"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19.95"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19.95"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19.95"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19.95"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19.95"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19.95"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19.95"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19.95"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19.95"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19.95"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19.95"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19.95"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19.95"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19.95"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19.95"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19.95"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19.95"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19.95"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19.95"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19.95"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19.95"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19.95"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19.95"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19.95"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19.95"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19.95"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19.95"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19.95"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19.95"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19.95"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19.95"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19.95"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19.95"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19.95"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19.95"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19.95"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19.95"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19.95"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19.95"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19.95"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19.95"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19.95"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19.95"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19.95"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19.95"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19.95"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19.95"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19.95"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19.95"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19.95"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19.95"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19.95"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19.95"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19.95"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19.95"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19.95"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19.95"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19.95"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19.95"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19.95"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19.95"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19.95"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19.95"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19.95"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19.95"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19.95"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19.95"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19.95"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19.95"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19.95"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19.95"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19.95"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19.95"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19.95"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19.95"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19.95"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19.95"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19.95"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19.95"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19.95"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19.95"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19.95"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19.95"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19.95"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19.95"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19.95"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19.95"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19.95"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19.95"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19.95"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19.95"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19.95"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19.95"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19.95"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19.95"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19.95"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19.95"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19.95"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19.95"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19.95"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19.95"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19.95"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19.95"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19.95"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19.95"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19.95"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19.95"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19.95"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19.95"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19.95"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19.95"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19.95"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19.95"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19.95"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19.95"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19.95"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19.95"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19.95"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19.95"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19.95"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19.95"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19.95"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19.95"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19.95"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19.95"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19.95"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19.95"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19.95"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19.95"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19.95"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19.95"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19.95"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19.95"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19.95"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19.95"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19.95"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19.95"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19.95"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19.95"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19.95"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19.95"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19.95"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19.95"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19.95"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19.95"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19.95"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19.95"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19.95"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19.95"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19.95"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19.95"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19.95"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19.95"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19.95"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19.95"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19.95"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19.95"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19.95"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19.95"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19.95"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19.95"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19.95"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19.95"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19.95"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19.95"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19.95"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19.95"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19.95"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19.95"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19.95"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19.95"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19.95"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19.95"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19.95"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19.95"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19.95"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19.95"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19.95"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19.95"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19.95"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19.95"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19.95"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19.95"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19.95"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19.95"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19.95"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19.95"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19.95"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19.95"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19.95"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19.95"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19.95"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19.95"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19.95"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19.95"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19.95"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19.95"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19.95"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19.95"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19.95"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19.95"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19.95"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19.95"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19.95"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19.95"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19.95"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19.95"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19.95"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19.95"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19.95"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19.95"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19.95"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19.95"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19.95"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19.95"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19.95"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19.95"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19.95"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19.95"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19.95"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19.95"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19.95"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19.95"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19.95"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19.95"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19.95"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19.95"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19.95"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19.95"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19.95"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19.95"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19.95"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19.95"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19.95"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19.95"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19.95"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19.95"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19.95"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19.95"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19.95"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19.95"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19.95"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19.95"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19.95"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19.95"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19.95"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19.95"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19.95"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19.95"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19.95"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19.95"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19.95"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19.95"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19.95"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19.95"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19.95"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19.95"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19.95"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19.95"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19.95"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19.95"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19.95"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19.95"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19.95"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19.95"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19.95"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19.95"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19.95"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19.95"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19.95"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19.95"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19.95"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19.95"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19.95"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19.95"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19.95"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19.95"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19.95"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19.95"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19.95"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19.95"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19.95"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19.95"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19.95"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19.95"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19.95"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19.95"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19.95"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19.95"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19.95"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19.95"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19.95"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19.95"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19.95"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19.95"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19.95"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19.95"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19.95"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19.95"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19.95"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19.95"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19.95"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19.95"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19.95"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19.95"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19.95"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19.95"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19.95"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19.95"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19.95"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19.95"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19.95"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19.95"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19.95"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19.95"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19.95"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19.95"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19.95"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19.95"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19.95"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19.95"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19.95"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19.95"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19.95"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19.95"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19.95"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19.95"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19.95"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19.95"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19.95"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19.95"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19.95"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19.95"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19.95"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19.95"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19.95"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19.95"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19.95"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19.95"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19.95"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19.95"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19.95"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19.95"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19.95"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19.95"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19.95"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19.95"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19.95"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19.95"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19.95"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19.95"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19.95"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19.95"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19.95"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19.95"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19.95"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19.95"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19.95"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19.95"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19.95"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19.95"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19.95"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19.95"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19.95"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19.95"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19.95"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19.95"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19.95"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19.95"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19.95"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19.95"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19.95"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19.95"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19.95"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19.95"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19.95"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19.95"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19.95"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19.95"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19.95"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19.95"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19.95"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19.95"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19.95"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19.95"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19.95"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19.95"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19.95"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19.95"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19.95"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19.95"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19.95"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19.95"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19.95"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19.95"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19.95"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19.95"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19.95"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19.95"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19.95"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19.95"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19.95"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19.95"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19.95"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19.95"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19.95"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19.95"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19.95"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19.95"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19.95"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19.95"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19.95"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19.95"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19.95"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19.95"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19.95"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19.95"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19.95"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19.95"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19.95"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19.95"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19.95"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19.95"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19.95"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19.95"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19.95"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19.95"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19.95"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19.95"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19.95"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19.95"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19.95"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19.95"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19.95"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19.95"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19.95"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19.95"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19.95"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19.95"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19.95"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19.95"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19.95"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19.95"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19.95"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19.95"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19.95"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19.95"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19.95"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19.95"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19.95"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19.95"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19.95"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19.95"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19.95"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19.95"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19.95"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19.95"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19.95"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19.95"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19.95"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19.95"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19.95"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19.95"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19.95"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19.95"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19.95"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19.95"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19.95"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19.95"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19.95"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19.95"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19.95"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19.95"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19.95"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19.95"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19.95"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19.95"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19.95"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19.95"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19.95"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19.95"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19.95"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19.95"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19.95"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19.95"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19.95"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19.95"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19.95"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19.95"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19.95"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19.95"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19.95"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19.95"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19.95"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19.95"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19.95"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19.95"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19.95"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19.95"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19.95"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19.95"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19.95"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19.95"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19.95"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19.95"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19.95"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19.95"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19.95"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19.95"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19.95"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19.95"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19.95"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19.95"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19.95"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19.95"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19.95"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19.95"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19.95"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19.95"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19.95"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19.95"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19.95"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19.95"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19.95"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19.95"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19.95"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19.95"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19.95"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19.95"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19.95"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19.95"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19.95"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19.95"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19.95"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19.95"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19.95"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19.95"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19.95"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19.95"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19.95"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19.95"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19.95"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19.95"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19.95"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19.95"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19.95"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19.95"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19.95"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19.95"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19.95"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19.95"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19.95"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19.95"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19.95"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19.95"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19.95"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19.95"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19.95"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19.95"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19.95"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19.95"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19.95"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19.95"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19.95"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19.95"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19.95"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19.95"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19.95"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19.95"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19.95"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19.95"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19.95"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19.95"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19.95"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19.95"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19.95"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19.95"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19.95"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19.95"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19.95"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19.95"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19.95"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19.95"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19.95"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19.95"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19.95"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19.95"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19.95"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19.95"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19.95"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19.95"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19.95"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19.95"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19.95"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19.95"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19.95"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19.95"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19.95"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19.95"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19.95"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19.95"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19.95"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19.95"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19.95"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19.95"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19.95"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19.95"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19.95"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19.95"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19.95"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19.95"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19.95"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19.95"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19.95"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19.95"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19.95"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19.95"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19.95"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19.95"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19.95"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19.95"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19.95"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19.95"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19.95"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19.95"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19.95"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19.95"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19.95"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5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1"/>
  <sheetViews>
    <sheetView showGridLines="0" workbookViewId="0">
      <pane xSplit="2" ySplit="5" topLeftCell="C27" activePane="bottomRight" state="frozen"/>
      <selection pane="topRight" activeCell="B24" sqref="B24:J24"/>
      <selection pane="bottomLeft" activeCell="B24" sqref="B24:J24"/>
      <selection pane="bottomRight" activeCell="B41" sqref="B41"/>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ht="13.2">
      <c r="A2" s="19"/>
      <c r="B2" s="109"/>
      <c r="C2" s="109"/>
      <c r="D2"/>
      <c r="E2" s="20"/>
    </row>
    <row r="3" spans="1:35" ht="13.2">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
      <c r="A6" s="118"/>
      <c r="B6" s="110" t="s">
        <v>20068</v>
      </c>
      <c r="C6" s="89" t="s">
        <v>20060</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t="s">
        <v>20069</v>
      </c>
      <c r="C7" s="89" t="s">
        <v>20060</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t="s">
        <v>20070</v>
      </c>
      <c r="C8" s="89" t="s">
        <v>20060</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t="s">
        <v>20071</v>
      </c>
      <c r="C9" s="89" t="s">
        <v>20060</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t="s">
        <v>20072</v>
      </c>
      <c r="C10" s="89" t="s">
        <v>20060</v>
      </c>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t="s">
        <v>20073</v>
      </c>
      <c r="C11" s="89" t="s">
        <v>20060</v>
      </c>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t="s">
        <v>20074</v>
      </c>
      <c r="C12" s="89" t="s">
        <v>20060</v>
      </c>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t="s">
        <v>20075</v>
      </c>
      <c r="C13" s="89" t="s">
        <v>20060</v>
      </c>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t="s">
        <v>20076</v>
      </c>
      <c r="C14" s="89" t="s">
        <v>20060</v>
      </c>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t="s">
        <v>20077</v>
      </c>
      <c r="C15" s="89" t="s">
        <v>20060</v>
      </c>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t="s">
        <v>20078</v>
      </c>
      <c r="C16" s="89" t="s">
        <v>20060</v>
      </c>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t="s">
        <v>20079</v>
      </c>
      <c r="C17" s="89" t="s">
        <v>20060</v>
      </c>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t="s">
        <v>20080</v>
      </c>
      <c r="C18" s="89" t="s">
        <v>20060</v>
      </c>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t="s">
        <v>20081</v>
      </c>
      <c r="C19" s="89" t="s">
        <v>20060</v>
      </c>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t="s">
        <v>20082</v>
      </c>
      <c r="C20" s="89" t="s">
        <v>20060</v>
      </c>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t="s">
        <v>20083</v>
      </c>
      <c r="C21" s="89" t="s">
        <v>20060</v>
      </c>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t="s">
        <v>20084</v>
      </c>
      <c r="C22" s="89" t="s">
        <v>20060</v>
      </c>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t="s">
        <v>20085</v>
      </c>
      <c r="C23" s="89" t="s">
        <v>20060</v>
      </c>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t="s">
        <v>20086</v>
      </c>
      <c r="C24" s="89" t="s">
        <v>20060</v>
      </c>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t="s">
        <v>20061</v>
      </c>
      <c r="C25" s="89" t="s">
        <v>20060</v>
      </c>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t="s">
        <v>20087</v>
      </c>
      <c r="C26" s="89" t="s">
        <v>20060</v>
      </c>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t="s">
        <v>20088</v>
      </c>
      <c r="C27" s="89" t="s">
        <v>20062</v>
      </c>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t="s">
        <v>20089</v>
      </c>
      <c r="C28" s="89" t="s">
        <v>20060</v>
      </c>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t="s">
        <v>20090</v>
      </c>
      <c r="C29" s="89" t="s">
        <v>20060</v>
      </c>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t="s">
        <v>20091</v>
      </c>
      <c r="C30" s="89" t="s">
        <v>20060</v>
      </c>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t="s">
        <v>20092</v>
      </c>
      <c r="C31" s="89" t="s">
        <v>20062</v>
      </c>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t="s">
        <v>20093</v>
      </c>
      <c r="C32" s="89" t="s">
        <v>20062</v>
      </c>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t="s">
        <v>20094</v>
      </c>
      <c r="C33" s="89" t="s">
        <v>20062</v>
      </c>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t="s">
        <v>20095</v>
      </c>
      <c r="C34" s="89" t="s">
        <v>20062</v>
      </c>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t="s">
        <v>20063</v>
      </c>
      <c r="C35" s="89" t="s">
        <v>20062</v>
      </c>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t="s">
        <v>20064</v>
      </c>
      <c r="C36" s="89" t="s">
        <v>20062</v>
      </c>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t="s">
        <v>20065</v>
      </c>
      <c r="C37" s="89" t="s">
        <v>20066</v>
      </c>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t="s">
        <v>20067</v>
      </c>
      <c r="C38" s="89" t="s">
        <v>20060</v>
      </c>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t="s">
        <v>20096</v>
      </c>
      <c r="C39" s="89" t="s">
        <v>20060</v>
      </c>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t="s">
        <v>20097</v>
      </c>
      <c r="C40" s="89" t="s">
        <v>20060</v>
      </c>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t="s">
        <v>20098</v>
      </c>
      <c r="C41" s="89" t="s">
        <v>20060</v>
      </c>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ht="12.75" customHeight="1" thickBot="1">
      <c r="A1000" s="120"/>
      <c r="B1000" s="482" t="str">
        <f ca="1">OFFSET(L!$C$1,MATCH("General"&amp;"Cpy",L!$A:$A,0)-1,SL,,)</f>
        <v>© 2025 Responsible Minerals Initiative. All rights reserved.</v>
      </c>
      <c r="C1000" s="482"/>
      <c r="D1000" s="482"/>
      <c r="E1000" s="21"/>
    </row>
    <row r="1001" spans="1:35" ht="13.2" thickTop="1">
      <c r="D1001"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0:D1000"/>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17968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a54701f6-876b-4337-a24e-543e1bd311e6"/>
    <ds:schemaRef ds:uri="http://purl.org/dc/elements/1.1/"/>
    <ds:schemaRef ds:uri="http://schemas.microsoft.com/office/2006/metadata/properties"/>
    <ds:schemaRef ds:uri="1b346dad-8a15-4ce7-a19a-07d981b0c5e2"/>
    <ds:schemaRef ds:uri="http://purl.org/dc/dcmitype/"/>
    <ds:schemaRef ds:uri="http://purl.org/dc/te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watanabe</cp:lastModifiedBy>
  <cp:revision/>
  <dcterms:created xsi:type="dcterms:W3CDTF">2010-06-21T21:00:23Z</dcterms:created>
  <dcterms:modified xsi:type="dcterms:W3CDTF">2025-10-07T00:06:30Z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