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D:\OneDrive\紛争鉱物_コバルト\"/>
    </mc:Choice>
  </mc:AlternateContent>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840" tabRatio="789" activeTab="3"/>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62913" calcMode="manual"/>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G101" i="6" s="1"/>
  <c r="B100" i="6"/>
  <c r="B99" i="6"/>
  <c r="B98" i="6"/>
  <c r="B96" i="6"/>
  <c r="B95" i="6"/>
  <c r="B94" i="6"/>
  <c r="B92" i="6"/>
  <c r="B91" i="6"/>
  <c r="B90" i="6"/>
  <c r="B89" i="6"/>
  <c r="B88" i="6"/>
  <c r="B87" i="6"/>
  <c r="G87" i="6" s="1"/>
  <c r="B86" i="6"/>
  <c r="B85" i="6"/>
  <c r="B84" i="6"/>
  <c r="B83" i="6"/>
  <c r="G83" i="6" s="1"/>
  <c r="B81" i="6"/>
  <c r="B80" i="6"/>
  <c r="B79" i="6"/>
  <c r="B78" i="6"/>
  <c r="B77" i="6"/>
  <c r="B76" i="6"/>
  <c r="B75" i="6"/>
  <c r="B74" i="6"/>
  <c r="B73" i="6"/>
  <c r="B72" i="6"/>
  <c r="B70" i="6"/>
  <c r="B69" i="6"/>
  <c r="B68" i="6"/>
  <c r="B67" i="6"/>
  <c r="B66" i="6"/>
  <c r="B65" i="6"/>
  <c r="G65" i="6" s="1"/>
  <c r="B64" i="6"/>
  <c r="B63" i="6"/>
  <c r="B62" i="6"/>
  <c r="B61" i="6"/>
  <c r="G61" i="6" s="1"/>
  <c r="B59" i="6"/>
  <c r="B58" i="6"/>
  <c r="B57" i="6"/>
  <c r="B56" i="6"/>
  <c r="B55" i="6"/>
  <c r="B54" i="6"/>
  <c r="B53" i="6"/>
  <c r="B52" i="6"/>
  <c r="G52" i="6" s="1"/>
  <c r="B51" i="6"/>
  <c r="B50" i="6"/>
  <c r="B48" i="6"/>
  <c r="B47" i="6"/>
  <c r="B46" i="6"/>
  <c r="B45" i="6"/>
  <c r="B44" i="6"/>
  <c r="B43" i="6"/>
  <c r="G43" i="6" s="1"/>
  <c r="B42" i="6"/>
  <c r="B41" i="6"/>
  <c r="B40" i="6"/>
  <c r="B39" i="6"/>
  <c r="G39" i="6" s="1"/>
  <c r="B37" i="6"/>
  <c r="B36" i="6"/>
  <c r="B35" i="6"/>
  <c r="B34" i="6"/>
  <c r="B33" i="6"/>
  <c r="B32" i="6"/>
  <c r="B31" i="6"/>
  <c r="B30" i="6"/>
  <c r="B29" i="6"/>
  <c r="B28" i="6"/>
  <c r="B26" i="6"/>
  <c r="B25" i="6"/>
  <c r="B24" i="6"/>
  <c r="B23" i="6"/>
  <c r="B22" i="6"/>
  <c r="B21" i="6"/>
  <c r="G21" i="6" s="1"/>
  <c r="B20" i="6"/>
  <c r="B19" i="6"/>
  <c r="B18" i="6"/>
  <c r="B17" i="6"/>
  <c r="B15" i="6"/>
  <c r="B13" i="6"/>
  <c r="B12" i="6"/>
  <c r="B11" i="6"/>
  <c r="B10" i="6"/>
  <c r="B9" i="6"/>
  <c r="B6" i="6"/>
  <c r="B4" i="6"/>
  <c r="O30" i="4"/>
  <c r="P54" i="4"/>
  <c r="B137" i="4"/>
  <c r="A111" i="6"/>
  <c r="B135" i="4"/>
  <c r="A110" i="6" s="1"/>
  <c r="B133" i="4"/>
  <c r="A109" i="6" s="1"/>
  <c r="B131" i="4"/>
  <c r="A108" i="6" s="1"/>
  <c r="B120" i="4"/>
  <c r="A98" i="6" s="1"/>
  <c r="B119" i="4"/>
  <c r="A97" i="6" s="1"/>
  <c r="B117" i="4"/>
  <c r="A95" i="6" s="1"/>
  <c r="B115" i="4"/>
  <c r="A94" i="6" s="1"/>
  <c r="B114" i="4"/>
  <c r="A93" i="6" s="1"/>
  <c r="B102" i="4"/>
  <c r="A83" i="6" s="1"/>
  <c r="P53" i="4"/>
  <c r="B90" i="4"/>
  <c r="A72" i="6" s="1"/>
  <c r="B78" i="4"/>
  <c r="A61" i="6" s="1"/>
  <c r="B66" i="4"/>
  <c r="A50" i="6" s="1"/>
  <c r="B54" i="4"/>
  <c r="A39" i="6" s="1"/>
  <c r="P42" i="4"/>
  <c r="B42" i="4" s="1"/>
  <c r="A28"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89" i="4" s="1"/>
  <c r="B113" i="4"/>
  <c r="H101" i="4"/>
  <c r="S51" i="4"/>
  <c r="T51" i="4"/>
  <c r="U51" i="4"/>
  <c r="V51" i="4"/>
  <c r="W51" i="4"/>
  <c r="X51" i="4"/>
  <c r="Y51" i="4"/>
  <c r="Z51" i="4"/>
  <c r="AA51" i="4" s="1"/>
  <c r="S50" i="4"/>
  <c r="T50" i="4"/>
  <c r="U50" i="4"/>
  <c r="V50" i="4"/>
  <c r="W50" i="4"/>
  <c r="X50" i="4" s="1"/>
  <c r="S49" i="4"/>
  <c r="T49" i="4"/>
  <c r="U49" i="4"/>
  <c r="V49" i="4"/>
  <c r="W49" i="4"/>
  <c r="X49" i="4"/>
  <c r="S48" i="4"/>
  <c r="T48" i="4"/>
  <c r="U48" i="4"/>
  <c r="V48" i="4" s="1"/>
  <c r="S47" i="4"/>
  <c r="S46" i="4"/>
  <c r="T47" i="4"/>
  <c r="U47" i="4"/>
  <c r="V47" i="4" s="1"/>
  <c r="T46" i="4"/>
  <c r="S45" i="4"/>
  <c r="S44" i="4"/>
  <c r="T44" i="4" s="1"/>
  <c r="T45" i="4"/>
  <c r="U46" i="4" s="1"/>
  <c r="V46" i="4" s="1"/>
  <c r="S43" i="4"/>
  <c r="T43" i="4" s="1"/>
  <c r="S42" i="4"/>
  <c r="T42" i="4" s="1"/>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9" i="5" s="1"/>
  <c r="J75" i="6"/>
  <c r="J73" i="6"/>
  <c r="C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5" i="5"/>
  <c r="V15" i="5"/>
  <c r="E15" i="5"/>
  <c r="X15" i="5" s="1"/>
  <c r="B16" i="5"/>
  <c r="V16" i="5"/>
  <c r="E16" i="5"/>
  <c r="B17" i="5"/>
  <c r="V17" i="5"/>
  <c r="E17" i="5"/>
  <c r="X17" i="5" s="1"/>
  <c r="V18" i="5"/>
  <c r="E18" i="5"/>
  <c r="X18" i="5" s="1"/>
  <c r="B19" i="5"/>
  <c r="V19" i="5"/>
  <c r="E19" i="5"/>
  <c r="B20" i="5"/>
  <c r="V20" i="5"/>
  <c r="E20" i="5"/>
  <c r="X20" i="5" s="1"/>
  <c r="B21" i="5"/>
  <c r="V21" i="5"/>
  <c r="E21" i="5"/>
  <c r="X21" i="5" s="1"/>
  <c r="B22" i="5"/>
  <c r="V22" i="5"/>
  <c r="E22" i="5"/>
  <c r="X22" i="5" s="1"/>
  <c r="B23" i="5"/>
  <c r="V23" i="5"/>
  <c r="E23" i="5"/>
  <c r="B24" i="5"/>
  <c r="V24" i="5"/>
  <c r="E24" i="5"/>
  <c r="X24" i="5" s="1"/>
  <c r="B25" i="5"/>
  <c r="V25" i="5"/>
  <c r="E25" i="5"/>
  <c r="B26" i="5"/>
  <c r="V26" i="5"/>
  <c r="E26" i="5"/>
  <c r="X26" i="5" s="1"/>
  <c r="B27" i="5"/>
  <c r="V27" i="5"/>
  <c r="E27" i="5"/>
  <c r="B28" i="5"/>
  <c r="V28" i="5"/>
  <c r="E28" i="5"/>
  <c r="X28" i="5" s="1"/>
  <c r="B29" i="5"/>
  <c r="V29" i="5"/>
  <c r="E29" i="5"/>
  <c r="X29" i="5" s="1"/>
  <c r="B30" i="5"/>
  <c r="V30" i="5"/>
  <c r="E30" i="5"/>
  <c r="X30" i="5" s="1"/>
  <c r="B31" i="5"/>
  <c r="V31" i="5"/>
  <c r="E31" i="5"/>
  <c r="B32" i="5"/>
  <c r="V32" i="5"/>
  <c r="E32" i="5"/>
  <c r="X32" i="5" s="1"/>
  <c r="B33" i="5"/>
  <c r="V33" i="5"/>
  <c r="E33" i="5"/>
  <c r="X33" i="5" s="1"/>
  <c r="B34" i="5"/>
  <c r="V34" i="5"/>
  <c r="E34" i="5"/>
  <c r="X34" i="5" s="1"/>
  <c r="B35" i="5"/>
  <c r="V35" i="5"/>
  <c r="E35" i="5"/>
  <c r="B36" i="5"/>
  <c r="V36" i="5"/>
  <c r="E36" i="5"/>
  <c r="X36" i="5" s="1"/>
  <c r="B37" i="5"/>
  <c r="V37" i="5"/>
  <c r="E37" i="5"/>
  <c r="X37" i="5" s="1"/>
  <c r="B38" i="5"/>
  <c r="V38" i="5"/>
  <c r="E38" i="5"/>
  <c r="X38" i="5" s="1"/>
  <c r="B39" i="5"/>
  <c r="V39" i="5"/>
  <c r="E39" i="5"/>
  <c r="B40" i="5"/>
  <c r="V40" i="5"/>
  <c r="E40" i="5"/>
  <c r="X40" i="5" s="1"/>
  <c r="B41" i="5"/>
  <c r="V41" i="5"/>
  <c r="E41" i="5"/>
  <c r="X41" i="5" s="1"/>
  <c r="B42" i="5"/>
  <c r="V42" i="5"/>
  <c r="E42" i="5"/>
  <c r="X42" i="5" s="1"/>
  <c r="B43" i="5"/>
  <c r="V43" i="5"/>
  <c r="E43" i="5"/>
  <c r="B44" i="5"/>
  <c r="V44" i="5"/>
  <c r="E44" i="5"/>
  <c r="X44" i="5" s="1"/>
  <c r="B45" i="5"/>
  <c r="V45" i="5"/>
  <c r="E45" i="5"/>
  <c r="X45" i="5" s="1"/>
  <c r="B46" i="5"/>
  <c r="V46" i="5"/>
  <c r="E46" i="5"/>
  <c r="X46" i="5" s="1"/>
  <c r="B47" i="5"/>
  <c r="V47" i="5"/>
  <c r="E47" i="5"/>
  <c r="B48" i="5"/>
  <c r="V48" i="5"/>
  <c r="E48" i="5"/>
  <c r="X48" i="5" s="1"/>
  <c r="B49" i="5"/>
  <c r="V49" i="5"/>
  <c r="E49" i="5"/>
  <c r="B50" i="5"/>
  <c r="V50" i="5"/>
  <c r="E50" i="5"/>
  <c r="X50" i="5" s="1"/>
  <c r="B51" i="5"/>
  <c r="V51" i="5"/>
  <c r="E51" i="5"/>
  <c r="B52" i="5"/>
  <c r="V52" i="5"/>
  <c r="E52" i="5"/>
  <c r="X52" i="5" s="1"/>
  <c r="B53" i="5"/>
  <c r="V53" i="5"/>
  <c r="E53" i="5"/>
  <c r="X53" i="5" s="1"/>
  <c r="B54" i="5"/>
  <c r="V54" i="5"/>
  <c r="E54" i="5"/>
  <c r="X54" i="5" s="1"/>
  <c r="B55" i="5"/>
  <c r="V55" i="5"/>
  <c r="E55" i="5"/>
  <c r="B56" i="5"/>
  <c r="V56" i="5"/>
  <c r="E56" i="5"/>
  <c r="X56" i="5" s="1"/>
  <c r="B57" i="5"/>
  <c r="V57" i="5"/>
  <c r="E57" i="5"/>
  <c r="X57" i="5" s="1"/>
  <c r="B58" i="5"/>
  <c r="V58" i="5"/>
  <c r="E58" i="5"/>
  <c r="X58" i="5" s="1"/>
  <c r="B59" i="5"/>
  <c r="V59" i="5"/>
  <c r="E59" i="5"/>
  <c r="B60" i="5"/>
  <c r="V60" i="5"/>
  <c r="E60" i="5"/>
  <c r="X60" i="5" s="1"/>
  <c r="B61" i="5"/>
  <c r="V61" i="5"/>
  <c r="E61" i="5"/>
  <c r="B62" i="5"/>
  <c r="V62" i="5"/>
  <c r="E62" i="5"/>
  <c r="X62" i="5" s="1"/>
  <c r="B63" i="5"/>
  <c r="V63" i="5"/>
  <c r="E63" i="5"/>
  <c r="B64" i="5"/>
  <c r="V64" i="5"/>
  <c r="E64" i="5"/>
  <c r="X64" i="5" s="1"/>
  <c r="B65" i="5"/>
  <c r="V65" i="5"/>
  <c r="E65" i="5"/>
  <c r="B66" i="5"/>
  <c r="V66" i="5"/>
  <c r="E66" i="5"/>
  <c r="X66" i="5" s="1"/>
  <c r="B67" i="5"/>
  <c r="V67" i="5"/>
  <c r="E67" i="5"/>
  <c r="B68" i="5"/>
  <c r="V68" i="5"/>
  <c r="E68" i="5"/>
  <c r="X68" i="5" s="1"/>
  <c r="B69" i="5"/>
  <c r="V69" i="5"/>
  <c r="E69" i="5"/>
  <c r="X69" i="5" s="1"/>
  <c r="B70" i="5"/>
  <c r="V70" i="5"/>
  <c r="E70" i="5"/>
  <c r="X70" i="5" s="1"/>
  <c r="B71" i="5"/>
  <c r="V71" i="5"/>
  <c r="E71" i="5"/>
  <c r="B72" i="5"/>
  <c r="V72" i="5"/>
  <c r="E72" i="5"/>
  <c r="X72" i="5" s="1"/>
  <c r="B73" i="5"/>
  <c r="V73" i="5"/>
  <c r="E73" i="5"/>
  <c r="B74" i="5"/>
  <c r="V74" i="5"/>
  <c r="E74" i="5"/>
  <c r="X74" i="5" s="1"/>
  <c r="B75" i="5"/>
  <c r="V75" i="5"/>
  <c r="E75" i="5"/>
  <c r="B76" i="5"/>
  <c r="V76" i="5"/>
  <c r="E76" i="5"/>
  <c r="X76" i="5" s="1"/>
  <c r="B77" i="5"/>
  <c r="V77" i="5"/>
  <c r="E77" i="5"/>
  <c r="B78" i="5"/>
  <c r="V78" i="5"/>
  <c r="E78" i="5"/>
  <c r="X78" i="5" s="1"/>
  <c r="B79" i="5"/>
  <c r="V79" i="5"/>
  <c r="E79" i="5"/>
  <c r="B80" i="5"/>
  <c r="V80" i="5"/>
  <c r="E80" i="5"/>
  <c r="X80" i="5" s="1"/>
  <c r="B81" i="5"/>
  <c r="V81" i="5"/>
  <c r="E81" i="5"/>
  <c r="X81" i="5" s="1"/>
  <c r="B82" i="5"/>
  <c r="V82" i="5"/>
  <c r="E82" i="5"/>
  <c r="X82" i="5" s="1"/>
  <c r="B83" i="5"/>
  <c r="V83" i="5"/>
  <c r="E83" i="5"/>
  <c r="B84" i="5"/>
  <c r="V84" i="5"/>
  <c r="E84" i="5"/>
  <c r="X84" i="5" s="1"/>
  <c r="B85" i="5"/>
  <c r="V85" i="5"/>
  <c r="E85" i="5"/>
  <c r="X85" i="5" s="1"/>
  <c r="B86" i="5"/>
  <c r="V86" i="5"/>
  <c r="E86" i="5"/>
  <c r="X86" i="5" s="1"/>
  <c r="B87" i="5"/>
  <c r="V87" i="5"/>
  <c r="E87" i="5"/>
  <c r="B88" i="5"/>
  <c r="V88" i="5"/>
  <c r="E88" i="5"/>
  <c r="X88" i="5" s="1"/>
  <c r="B89" i="5"/>
  <c r="V89" i="5"/>
  <c r="E89" i="5"/>
  <c r="B90" i="5"/>
  <c r="V90" i="5"/>
  <c r="E90" i="5"/>
  <c r="X90" i="5" s="1"/>
  <c r="B91" i="5"/>
  <c r="V91" i="5"/>
  <c r="E91" i="5"/>
  <c r="B92" i="5"/>
  <c r="V92" i="5"/>
  <c r="E92" i="5"/>
  <c r="X92" i="5" s="1"/>
  <c r="B93" i="5"/>
  <c r="V93" i="5"/>
  <c r="E93" i="5"/>
  <c r="X93" i="5" s="1"/>
  <c r="B94" i="5"/>
  <c r="V94" i="5"/>
  <c r="E94" i="5"/>
  <c r="X94" i="5" s="1"/>
  <c r="B95" i="5"/>
  <c r="V95" i="5"/>
  <c r="E95" i="5"/>
  <c r="B96" i="5"/>
  <c r="V96" i="5"/>
  <c r="E96" i="5"/>
  <c r="X96" i="5" s="1"/>
  <c r="B97" i="5"/>
  <c r="V97" i="5"/>
  <c r="E97" i="5"/>
  <c r="X97" i="5" s="1"/>
  <c r="B98" i="5"/>
  <c r="V98" i="5"/>
  <c r="E98" i="5"/>
  <c r="X98" i="5" s="1"/>
  <c r="B99" i="5"/>
  <c r="V99" i="5"/>
  <c r="E99" i="5"/>
  <c r="B100" i="5"/>
  <c r="V100" i="5"/>
  <c r="E100" i="5"/>
  <c r="X100" i="5" s="1"/>
  <c r="B101" i="5"/>
  <c r="V101" i="5"/>
  <c r="E101" i="5"/>
  <c r="X101" i="5" s="1"/>
  <c r="B102" i="5"/>
  <c r="V102" i="5"/>
  <c r="E102" i="5"/>
  <c r="X102" i="5" s="1"/>
  <c r="B103" i="5"/>
  <c r="V103" i="5"/>
  <c r="E103" i="5"/>
  <c r="B104" i="5"/>
  <c r="V104" i="5"/>
  <c r="E104" i="5"/>
  <c r="X104" i="5" s="1"/>
  <c r="B105" i="5"/>
  <c r="V105" i="5"/>
  <c r="E105" i="5"/>
  <c r="X105" i="5" s="1"/>
  <c r="B106" i="5"/>
  <c r="V106" i="5"/>
  <c r="E106" i="5"/>
  <c r="X106" i="5" s="1"/>
  <c r="B107" i="5"/>
  <c r="V107" i="5"/>
  <c r="E107" i="5"/>
  <c r="B108" i="5"/>
  <c r="V108" i="5"/>
  <c r="E108" i="5"/>
  <c r="X108" i="5" s="1"/>
  <c r="B109" i="5"/>
  <c r="V109" i="5"/>
  <c r="E109" i="5"/>
  <c r="X109" i="5" s="1"/>
  <c r="B110" i="5"/>
  <c r="V110" i="5"/>
  <c r="E110" i="5"/>
  <c r="X110" i="5" s="1"/>
  <c r="B111" i="5"/>
  <c r="V111" i="5"/>
  <c r="E111" i="5"/>
  <c r="B112" i="5"/>
  <c r="V112" i="5"/>
  <c r="E112" i="5"/>
  <c r="X112" i="5" s="1"/>
  <c r="B113" i="5"/>
  <c r="V113" i="5"/>
  <c r="E113" i="5"/>
  <c r="B114" i="5"/>
  <c r="V114" i="5"/>
  <c r="E114" i="5"/>
  <c r="X114" i="5" s="1"/>
  <c r="B115" i="5"/>
  <c r="V115" i="5"/>
  <c r="E115" i="5"/>
  <c r="B116" i="5"/>
  <c r="V116" i="5"/>
  <c r="E116" i="5"/>
  <c r="X116" i="5" s="1"/>
  <c r="B117" i="5"/>
  <c r="V117" i="5"/>
  <c r="E117" i="5"/>
  <c r="X117" i="5" s="1"/>
  <c r="B118" i="5"/>
  <c r="V118" i="5"/>
  <c r="E118" i="5"/>
  <c r="X118" i="5" s="1"/>
  <c r="B119" i="5"/>
  <c r="V119" i="5"/>
  <c r="E119" i="5"/>
  <c r="B120" i="5"/>
  <c r="V120" i="5"/>
  <c r="E120" i="5"/>
  <c r="X120" i="5" s="1"/>
  <c r="B121" i="5"/>
  <c r="V121" i="5"/>
  <c r="E121" i="5"/>
  <c r="X121" i="5" s="1"/>
  <c r="B122" i="5"/>
  <c r="V122" i="5"/>
  <c r="E122" i="5"/>
  <c r="X122" i="5" s="1"/>
  <c r="B123" i="5"/>
  <c r="V123" i="5"/>
  <c r="E123" i="5"/>
  <c r="B124" i="5"/>
  <c r="V124" i="5"/>
  <c r="E124" i="5"/>
  <c r="X124" i="5" s="1"/>
  <c r="B125" i="5"/>
  <c r="V125" i="5"/>
  <c r="E125" i="5"/>
  <c r="B126" i="5"/>
  <c r="V126" i="5"/>
  <c r="E126" i="5"/>
  <c r="X126" i="5" s="1"/>
  <c r="B127" i="5"/>
  <c r="V127" i="5"/>
  <c r="E127" i="5"/>
  <c r="B128" i="5"/>
  <c r="V128" i="5"/>
  <c r="E128" i="5"/>
  <c r="X128" i="5" s="1"/>
  <c r="B129" i="5"/>
  <c r="V129" i="5"/>
  <c r="E129" i="5"/>
  <c r="B130" i="5"/>
  <c r="V130" i="5"/>
  <c r="E130" i="5"/>
  <c r="X130" i="5" s="1"/>
  <c r="B131" i="5"/>
  <c r="V131" i="5"/>
  <c r="E131" i="5"/>
  <c r="B132" i="5"/>
  <c r="V132" i="5"/>
  <c r="E132" i="5"/>
  <c r="X132" i="5" s="1"/>
  <c r="B133" i="5"/>
  <c r="V133" i="5"/>
  <c r="E133" i="5"/>
  <c r="X133" i="5" s="1"/>
  <c r="B134" i="5"/>
  <c r="V134" i="5"/>
  <c r="E134" i="5"/>
  <c r="X134" i="5" s="1"/>
  <c r="B135" i="5"/>
  <c r="V135" i="5"/>
  <c r="E135" i="5"/>
  <c r="B136" i="5"/>
  <c r="V136" i="5"/>
  <c r="E136" i="5"/>
  <c r="X136" i="5" s="1"/>
  <c r="B137" i="5"/>
  <c r="V137" i="5"/>
  <c r="E137" i="5"/>
  <c r="B138" i="5"/>
  <c r="V138" i="5"/>
  <c r="E138" i="5"/>
  <c r="X138" i="5" s="1"/>
  <c r="B139" i="5"/>
  <c r="V139" i="5"/>
  <c r="E139" i="5"/>
  <c r="B140" i="5"/>
  <c r="V140" i="5"/>
  <c r="E140" i="5"/>
  <c r="X140" i="5" s="1"/>
  <c r="B141" i="5"/>
  <c r="V141" i="5"/>
  <c r="E141" i="5"/>
  <c r="B142" i="5"/>
  <c r="V142" i="5"/>
  <c r="E142" i="5"/>
  <c r="X142" i="5" s="1"/>
  <c r="B143" i="5"/>
  <c r="V143" i="5"/>
  <c r="E143" i="5"/>
  <c r="B144" i="5"/>
  <c r="V144" i="5"/>
  <c r="E144" i="5"/>
  <c r="X144" i="5" s="1"/>
  <c r="B145" i="5"/>
  <c r="V145" i="5"/>
  <c r="E145" i="5"/>
  <c r="X145" i="5" s="1"/>
  <c r="B146" i="5"/>
  <c r="V146" i="5"/>
  <c r="E146" i="5"/>
  <c r="X146" i="5" s="1"/>
  <c r="B147" i="5"/>
  <c r="V147" i="5"/>
  <c r="E147" i="5"/>
  <c r="B148" i="5"/>
  <c r="V148" i="5"/>
  <c r="E148" i="5"/>
  <c r="X148" i="5" s="1"/>
  <c r="B149" i="5"/>
  <c r="V149" i="5"/>
  <c r="E149" i="5"/>
  <c r="X149" i="5" s="1"/>
  <c r="B150" i="5"/>
  <c r="V150" i="5"/>
  <c r="E150" i="5"/>
  <c r="X150" i="5" s="1"/>
  <c r="B151" i="5"/>
  <c r="V151" i="5"/>
  <c r="E151" i="5"/>
  <c r="B152" i="5"/>
  <c r="V152" i="5"/>
  <c r="E152" i="5"/>
  <c r="X152" i="5" s="1"/>
  <c r="B153" i="5"/>
  <c r="V153" i="5"/>
  <c r="E153" i="5"/>
  <c r="B154" i="5"/>
  <c r="V154" i="5"/>
  <c r="E154" i="5"/>
  <c r="X154" i="5" s="1"/>
  <c r="V155" i="5"/>
  <c r="E155" i="5"/>
  <c r="X155" i="5" s="1"/>
  <c r="V156" i="5"/>
  <c r="E156" i="5"/>
  <c r="X156" i="5" s="1"/>
  <c r="B157" i="5"/>
  <c r="V157" i="5"/>
  <c r="E157" i="5"/>
  <c r="B158" i="5"/>
  <c r="V158" i="5"/>
  <c r="E158" i="5"/>
  <c r="X158" i="5" s="1"/>
  <c r="B159" i="5"/>
  <c r="V159" i="5"/>
  <c r="E159" i="5"/>
  <c r="B160" i="5"/>
  <c r="V160" i="5"/>
  <c r="E160" i="5"/>
  <c r="X160" i="5" s="1"/>
  <c r="B161" i="5"/>
  <c r="V161" i="5"/>
  <c r="E161" i="5"/>
  <c r="B162" i="5"/>
  <c r="V162" i="5"/>
  <c r="E162" i="5"/>
  <c r="X162" i="5" s="1"/>
  <c r="B163" i="5"/>
  <c r="V163" i="5"/>
  <c r="E163" i="5"/>
  <c r="X163" i="5" s="1"/>
  <c r="B164" i="5"/>
  <c r="V164" i="5"/>
  <c r="E164" i="5"/>
  <c r="X164" i="5" s="1"/>
  <c r="B165" i="5"/>
  <c r="V165" i="5"/>
  <c r="E165" i="5"/>
  <c r="B166" i="5"/>
  <c r="V166" i="5"/>
  <c r="E166" i="5"/>
  <c r="X166" i="5" s="1"/>
  <c r="B167" i="5"/>
  <c r="V167" i="5"/>
  <c r="E167" i="5"/>
  <c r="X167" i="5" s="1"/>
  <c r="B168" i="5"/>
  <c r="V168" i="5"/>
  <c r="E168" i="5"/>
  <c r="X168" i="5" s="1"/>
  <c r="B169" i="5"/>
  <c r="V169" i="5"/>
  <c r="E169" i="5"/>
  <c r="B170" i="5"/>
  <c r="V170" i="5"/>
  <c r="E170" i="5"/>
  <c r="X170" i="5" s="1"/>
  <c r="B171" i="5"/>
  <c r="V171" i="5"/>
  <c r="E171" i="5"/>
  <c r="X171" i="5" s="1"/>
  <c r="B172" i="5"/>
  <c r="V172" i="5"/>
  <c r="E172" i="5"/>
  <c r="X172" i="5" s="1"/>
  <c r="B173" i="5"/>
  <c r="V173" i="5"/>
  <c r="E173" i="5"/>
  <c r="B174" i="5"/>
  <c r="V174" i="5"/>
  <c r="E174" i="5"/>
  <c r="X174" i="5" s="1"/>
  <c r="B175" i="5"/>
  <c r="V175" i="5"/>
  <c r="E175" i="5"/>
  <c r="X175" i="5" s="1"/>
  <c r="B176" i="5"/>
  <c r="V176" i="5"/>
  <c r="E176" i="5"/>
  <c r="X176" i="5" s="1"/>
  <c r="B177" i="5"/>
  <c r="V177" i="5"/>
  <c r="E177" i="5"/>
  <c r="B178" i="5"/>
  <c r="V178" i="5"/>
  <c r="E178" i="5"/>
  <c r="X178" i="5" s="1"/>
  <c r="B179" i="5"/>
  <c r="V179" i="5"/>
  <c r="E179" i="5"/>
  <c r="X179" i="5" s="1"/>
  <c r="B180" i="5"/>
  <c r="V180" i="5"/>
  <c r="E180" i="5"/>
  <c r="X180" i="5" s="1"/>
  <c r="B181" i="5"/>
  <c r="V181" i="5"/>
  <c r="E181" i="5"/>
  <c r="B182" i="5"/>
  <c r="V182" i="5"/>
  <c r="E182" i="5"/>
  <c r="X182" i="5" s="1"/>
  <c r="B183" i="5"/>
  <c r="V183" i="5"/>
  <c r="E183" i="5"/>
  <c r="B184" i="5"/>
  <c r="V184" i="5"/>
  <c r="E184" i="5"/>
  <c r="X184" i="5" s="1"/>
  <c r="B185" i="5"/>
  <c r="V185" i="5"/>
  <c r="E185" i="5"/>
  <c r="B186" i="5"/>
  <c r="V186" i="5"/>
  <c r="E186" i="5"/>
  <c r="X186" i="5" s="1"/>
  <c r="B187" i="5"/>
  <c r="V187" i="5"/>
  <c r="E187" i="5"/>
  <c r="X187" i="5" s="1"/>
  <c r="B188" i="5"/>
  <c r="V188" i="5"/>
  <c r="E188" i="5"/>
  <c r="X188" i="5" s="1"/>
  <c r="B189" i="5"/>
  <c r="V189" i="5"/>
  <c r="E189" i="5"/>
  <c r="V190" i="5"/>
  <c r="E190" i="5"/>
  <c r="V191" i="5"/>
  <c r="E191" i="5"/>
  <c r="B192" i="5"/>
  <c r="V192" i="5"/>
  <c r="E192" i="5"/>
  <c r="X192" i="5" s="1"/>
  <c r="B193" i="5"/>
  <c r="V193" i="5"/>
  <c r="E193" i="5"/>
  <c r="B194" i="5"/>
  <c r="V194" i="5"/>
  <c r="E194" i="5"/>
  <c r="X194" i="5" s="1"/>
  <c r="B195" i="5"/>
  <c r="V195" i="5"/>
  <c r="E195" i="5"/>
  <c r="B196" i="5"/>
  <c r="V196" i="5"/>
  <c r="E196" i="5"/>
  <c r="X196" i="5" s="1"/>
  <c r="B197" i="5"/>
  <c r="V197" i="5"/>
  <c r="E197" i="5"/>
  <c r="X197" i="5" s="1"/>
  <c r="B198" i="5"/>
  <c r="V198" i="5"/>
  <c r="E198" i="5"/>
  <c r="X198" i="5" s="1"/>
  <c r="B199" i="5"/>
  <c r="V199" i="5"/>
  <c r="E199" i="5"/>
  <c r="B200" i="5"/>
  <c r="V200" i="5"/>
  <c r="E200" i="5"/>
  <c r="X200" i="5" s="1"/>
  <c r="B201" i="5"/>
  <c r="V201" i="5"/>
  <c r="E201" i="5"/>
  <c r="B202" i="5"/>
  <c r="V202" i="5"/>
  <c r="E202" i="5"/>
  <c r="X202" i="5" s="1"/>
  <c r="B203" i="5"/>
  <c r="V203" i="5"/>
  <c r="E203" i="5"/>
  <c r="B204" i="5"/>
  <c r="V204" i="5"/>
  <c r="E204" i="5"/>
  <c r="X204" i="5" s="1"/>
  <c r="B205" i="5"/>
  <c r="V205" i="5"/>
  <c r="E205" i="5"/>
  <c r="B206" i="5"/>
  <c r="V206" i="5"/>
  <c r="E206" i="5"/>
  <c r="X206" i="5" s="1"/>
  <c r="B207" i="5"/>
  <c r="V207" i="5"/>
  <c r="E207" i="5"/>
  <c r="B208" i="5"/>
  <c r="V208" i="5"/>
  <c r="E208" i="5"/>
  <c r="X208" i="5" s="1"/>
  <c r="B209" i="5"/>
  <c r="V209" i="5"/>
  <c r="E209" i="5"/>
  <c r="X209" i="5" s="1"/>
  <c r="B210" i="5"/>
  <c r="V210" i="5"/>
  <c r="E210" i="5"/>
  <c r="X210" i="5" s="1"/>
  <c r="B211" i="5"/>
  <c r="V211" i="5"/>
  <c r="E211" i="5"/>
  <c r="B212" i="5"/>
  <c r="V212" i="5"/>
  <c r="E212" i="5"/>
  <c r="X212" i="5" s="1"/>
  <c r="B213" i="5"/>
  <c r="V213" i="5"/>
  <c r="E213" i="5"/>
  <c r="X213" i="5" s="1"/>
  <c r="B214" i="5"/>
  <c r="V214" i="5"/>
  <c r="E214" i="5"/>
  <c r="X214" i="5" s="1"/>
  <c r="B215" i="5"/>
  <c r="V215" i="5"/>
  <c r="E215" i="5"/>
  <c r="B216" i="5"/>
  <c r="V216" i="5"/>
  <c r="E216" i="5"/>
  <c r="X216" i="5" s="1"/>
  <c r="B217" i="5"/>
  <c r="V217" i="5"/>
  <c r="E217" i="5"/>
  <c r="B218" i="5"/>
  <c r="V218" i="5"/>
  <c r="E218" i="5"/>
  <c r="X218" i="5" s="1"/>
  <c r="B219" i="5"/>
  <c r="V219" i="5"/>
  <c r="E219" i="5"/>
  <c r="B220" i="5"/>
  <c r="V220" i="5"/>
  <c r="E220" i="5"/>
  <c r="X220" i="5" s="1"/>
  <c r="B221" i="5"/>
  <c r="V221" i="5"/>
  <c r="E221" i="5"/>
  <c r="X221" i="5" s="1"/>
  <c r="B222" i="5"/>
  <c r="V222" i="5"/>
  <c r="E222" i="5"/>
  <c r="X222" i="5" s="1"/>
  <c r="B223" i="5"/>
  <c r="V223" i="5"/>
  <c r="E223" i="5"/>
  <c r="B224" i="5"/>
  <c r="V224" i="5"/>
  <c r="E224" i="5"/>
  <c r="X224" i="5" s="1"/>
  <c r="B225" i="5"/>
  <c r="V225" i="5"/>
  <c r="E225" i="5"/>
  <c r="X225" i="5" s="1"/>
  <c r="B226" i="5"/>
  <c r="V226" i="5"/>
  <c r="E226" i="5"/>
  <c r="X226" i="5" s="1"/>
  <c r="B227" i="5"/>
  <c r="V227" i="5"/>
  <c r="E227" i="5"/>
  <c r="B228" i="5"/>
  <c r="V228" i="5"/>
  <c r="E228" i="5"/>
  <c r="X228" i="5" s="1"/>
  <c r="B229" i="5"/>
  <c r="V229" i="5"/>
  <c r="E229" i="5"/>
  <c r="X229" i="5" s="1"/>
  <c r="B230" i="5"/>
  <c r="V230" i="5"/>
  <c r="E230" i="5"/>
  <c r="X230" i="5" s="1"/>
  <c r="B231" i="5"/>
  <c r="V231" i="5"/>
  <c r="E231" i="5"/>
  <c r="B232" i="5"/>
  <c r="V232" i="5"/>
  <c r="E232" i="5"/>
  <c r="X232" i="5" s="1"/>
  <c r="B233" i="5"/>
  <c r="V233" i="5"/>
  <c r="E233" i="5"/>
  <c r="X233" i="5" s="1"/>
  <c r="B234" i="5"/>
  <c r="V234" i="5"/>
  <c r="E234" i="5"/>
  <c r="X234" i="5" s="1"/>
  <c r="B235" i="5"/>
  <c r="V235" i="5"/>
  <c r="E235" i="5"/>
  <c r="B236" i="5"/>
  <c r="V236" i="5"/>
  <c r="E236" i="5"/>
  <c r="X236" i="5" s="1"/>
  <c r="B237" i="5"/>
  <c r="V237" i="5"/>
  <c r="E237" i="5"/>
  <c r="X237" i="5" s="1"/>
  <c r="B238" i="5"/>
  <c r="V238" i="5"/>
  <c r="E238" i="5"/>
  <c r="X238" i="5" s="1"/>
  <c r="B239" i="5"/>
  <c r="V239" i="5"/>
  <c r="E239" i="5"/>
  <c r="B240" i="5"/>
  <c r="V240" i="5"/>
  <c r="E240" i="5"/>
  <c r="X240" i="5" s="1"/>
  <c r="B241" i="5"/>
  <c r="V241" i="5"/>
  <c r="E241" i="5"/>
  <c r="B242" i="5"/>
  <c r="V242" i="5"/>
  <c r="E242" i="5"/>
  <c r="X242" i="5" s="1"/>
  <c r="B243" i="5"/>
  <c r="V243" i="5"/>
  <c r="E243" i="5"/>
  <c r="B244" i="5"/>
  <c r="V244" i="5"/>
  <c r="E244" i="5"/>
  <c r="X244" i="5" s="1"/>
  <c r="B245" i="5"/>
  <c r="V245" i="5"/>
  <c r="E245" i="5"/>
  <c r="X245" i="5" s="1"/>
  <c r="B246" i="5"/>
  <c r="V246" i="5"/>
  <c r="E246" i="5"/>
  <c r="X246" i="5" s="1"/>
  <c r="B247" i="5"/>
  <c r="V247" i="5"/>
  <c r="E247" i="5"/>
  <c r="B248" i="5"/>
  <c r="V248" i="5"/>
  <c r="E248" i="5"/>
  <c r="X248" i="5" s="1"/>
  <c r="B249" i="5"/>
  <c r="V249" i="5"/>
  <c r="E249" i="5"/>
  <c r="X249" i="5" s="1"/>
  <c r="B250" i="5"/>
  <c r="V250" i="5"/>
  <c r="E250" i="5"/>
  <c r="X250" i="5" s="1"/>
  <c r="B251" i="5"/>
  <c r="V251" i="5"/>
  <c r="E251" i="5"/>
  <c r="B252" i="5"/>
  <c r="V252" i="5"/>
  <c r="E252" i="5"/>
  <c r="X252" i="5" s="1"/>
  <c r="B253" i="5"/>
  <c r="V253" i="5"/>
  <c r="E253" i="5"/>
  <c r="B254" i="5"/>
  <c r="V254" i="5"/>
  <c r="E254" i="5"/>
  <c r="X254" i="5" s="1"/>
  <c r="B255" i="5"/>
  <c r="V255" i="5"/>
  <c r="E255" i="5"/>
  <c r="B256" i="5"/>
  <c r="V256" i="5"/>
  <c r="E256" i="5"/>
  <c r="X256" i="5" s="1"/>
  <c r="B257" i="5"/>
  <c r="V257" i="5"/>
  <c r="E257" i="5"/>
  <c r="B258" i="5"/>
  <c r="V258" i="5"/>
  <c r="E258" i="5"/>
  <c r="X258" i="5" s="1"/>
  <c r="B259" i="5"/>
  <c r="V259" i="5"/>
  <c r="E259" i="5"/>
  <c r="B260" i="5"/>
  <c r="V260" i="5"/>
  <c r="E260" i="5"/>
  <c r="X260" i="5" s="1"/>
  <c r="B261" i="5"/>
  <c r="V261" i="5"/>
  <c r="E261" i="5"/>
  <c r="X261" i="5" s="1"/>
  <c r="B262" i="5"/>
  <c r="V262" i="5"/>
  <c r="E262" i="5"/>
  <c r="X262" i="5" s="1"/>
  <c r="B263" i="5"/>
  <c r="V263" i="5"/>
  <c r="E263" i="5"/>
  <c r="B264" i="5"/>
  <c r="V264" i="5"/>
  <c r="E264" i="5"/>
  <c r="X264" i="5" s="1"/>
  <c r="B265" i="5"/>
  <c r="V265" i="5"/>
  <c r="E265" i="5"/>
  <c r="B266" i="5"/>
  <c r="V266" i="5"/>
  <c r="E266" i="5"/>
  <c r="X266" i="5" s="1"/>
  <c r="B267" i="5"/>
  <c r="V267" i="5"/>
  <c r="E267" i="5"/>
  <c r="B268" i="5"/>
  <c r="V268" i="5"/>
  <c r="E268" i="5"/>
  <c r="X268" i="5" s="1"/>
  <c r="B269" i="5"/>
  <c r="V269" i="5"/>
  <c r="E269" i="5"/>
  <c r="B270" i="5"/>
  <c r="V270" i="5"/>
  <c r="E270" i="5"/>
  <c r="X270" i="5" s="1"/>
  <c r="B271" i="5"/>
  <c r="V271" i="5"/>
  <c r="E271" i="5"/>
  <c r="B272" i="5"/>
  <c r="V272" i="5"/>
  <c r="E272" i="5"/>
  <c r="X272" i="5" s="1"/>
  <c r="B273" i="5"/>
  <c r="V273" i="5"/>
  <c r="E273" i="5"/>
  <c r="X273" i="5" s="1"/>
  <c r="B274" i="5"/>
  <c r="V274" i="5"/>
  <c r="E274" i="5"/>
  <c r="X274" i="5" s="1"/>
  <c r="B275" i="5"/>
  <c r="V275" i="5"/>
  <c r="E275" i="5"/>
  <c r="B276" i="5"/>
  <c r="V276" i="5"/>
  <c r="E276" i="5"/>
  <c r="X276" i="5" s="1"/>
  <c r="B277" i="5"/>
  <c r="V277" i="5"/>
  <c r="E277" i="5"/>
  <c r="X277" i="5" s="1"/>
  <c r="B278" i="5"/>
  <c r="V278" i="5"/>
  <c r="E278" i="5"/>
  <c r="X278" i="5" s="1"/>
  <c r="B279" i="5"/>
  <c r="V279" i="5"/>
  <c r="E279" i="5"/>
  <c r="B280" i="5"/>
  <c r="V280" i="5"/>
  <c r="E280" i="5"/>
  <c r="X280" i="5" s="1"/>
  <c r="B281" i="5"/>
  <c r="V281" i="5"/>
  <c r="E281" i="5"/>
  <c r="B282" i="5"/>
  <c r="V282" i="5"/>
  <c r="E282" i="5"/>
  <c r="X282" i="5" s="1"/>
  <c r="B283" i="5"/>
  <c r="V283" i="5"/>
  <c r="E283" i="5"/>
  <c r="B284" i="5"/>
  <c r="V284" i="5"/>
  <c r="E284" i="5"/>
  <c r="X284" i="5" s="1"/>
  <c r="B285" i="5"/>
  <c r="V285" i="5"/>
  <c r="E285" i="5"/>
  <c r="X285" i="5" s="1"/>
  <c r="B286" i="5"/>
  <c r="V286" i="5"/>
  <c r="E286" i="5"/>
  <c r="X286" i="5" s="1"/>
  <c r="B287" i="5"/>
  <c r="V287" i="5"/>
  <c r="E287" i="5"/>
  <c r="B288" i="5"/>
  <c r="V288" i="5"/>
  <c r="E288" i="5"/>
  <c r="X288" i="5" s="1"/>
  <c r="V289" i="5"/>
  <c r="E289" i="5"/>
  <c r="X289" i="5" s="1"/>
  <c r="V290" i="5"/>
  <c r="E290" i="5"/>
  <c r="X290" i="5" s="1"/>
  <c r="B291" i="5"/>
  <c r="V291" i="5"/>
  <c r="E291" i="5"/>
  <c r="B292" i="5"/>
  <c r="V292" i="5"/>
  <c r="E292" i="5"/>
  <c r="X292" i="5" s="1"/>
  <c r="B293" i="5"/>
  <c r="V293" i="5"/>
  <c r="E293" i="5"/>
  <c r="B294" i="5"/>
  <c r="V294" i="5"/>
  <c r="E294" i="5"/>
  <c r="X294" i="5" s="1"/>
  <c r="B295" i="5"/>
  <c r="V295" i="5"/>
  <c r="E295" i="5"/>
  <c r="X295" i="5" s="1"/>
  <c r="B296" i="5"/>
  <c r="V296" i="5"/>
  <c r="E296" i="5"/>
  <c r="X296" i="5" s="1"/>
  <c r="B297" i="5"/>
  <c r="V297" i="5"/>
  <c r="E297" i="5"/>
  <c r="B298" i="5"/>
  <c r="V298" i="5"/>
  <c r="E298" i="5"/>
  <c r="X298" i="5" s="1"/>
  <c r="B299" i="5"/>
  <c r="V299" i="5"/>
  <c r="E299" i="5"/>
  <c r="X299" i="5" s="1"/>
  <c r="B300" i="5"/>
  <c r="V300" i="5"/>
  <c r="E300" i="5"/>
  <c r="X300" i="5" s="1"/>
  <c r="B301" i="5"/>
  <c r="V301" i="5"/>
  <c r="E301" i="5"/>
  <c r="B302" i="5"/>
  <c r="V302" i="5"/>
  <c r="E302" i="5"/>
  <c r="X302" i="5" s="1"/>
  <c r="B303" i="5"/>
  <c r="V303" i="5"/>
  <c r="E303" i="5"/>
  <c r="X303" i="5" s="1"/>
  <c r="B304" i="5"/>
  <c r="V304" i="5"/>
  <c r="E304" i="5"/>
  <c r="X304" i="5" s="1"/>
  <c r="B305" i="5"/>
  <c r="V305" i="5"/>
  <c r="E305" i="5"/>
  <c r="B306" i="5"/>
  <c r="V306" i="5"/>
  <c r="E306" i="5"/>
  <c r="X306" i="5" s="1"/>
  <c r="B307" i="5"/>
  <c r="V307" i="5"/>
  <c r="E307" i="5"/>
  <c r="X307" i="5" s="1"/>
  <c r="B308" i="5"/>
  <c r="V308" i="5"/>
  <c r="E308" i="5"/>
  <c r="X308" i="5" s="1"/>
  <c r="B309" i="5"/>
  <c r="V309" i="5"/>
  <c r="E309" i="5"/>
  <c r="B310" i="5"/>
  <c r="V310" i="5"/>
  <c r="E310" i="5"/>
  <c r="X310" i="5" s="1"/>
  <c r="B311" i="5"/>
  <c r="V311" i="5"/>
  <c r="E311" i="5"/>
  <c r="X311" i="5" s="1"/>
  <c r="B312" i="5"/>
  <c r="V312" i="5"/>
  <c r="E312" i="5"/>
  <c r="X312" i="5" s="1"/>
  <c r="B313" i="5"/>
  <c r="V313" i="5"/>
  <c r="E313" i="5"/>
  <c r="B314" i="5"/>
  <c r="V314" i="5"/>
  <c r="E314" i="5"/>
  <c r="X314" i="5" s="1"/>
  <c r="B315" i="5"/>
  <c r="V315" i="5"/>
  <c r="E315" i="5"/>
  <c r="B316" i="5"/>
  <c r="V316" i="5"/>
  <c r="E316" i="5"/>
  <c r="X316" i="5" s="1"/>
  <c r="B317" i="5"/>
  <c r="V317" i="5"/>
  <c r="E317" i="5"/>
  <c r="B318" i="5"/>
  <c r="V318" i="5"/>
  <c r="E318" i="5"/>
  <c r="X318" i="5" s="1"/>
  <c r="B319" i="5"/>
  <c r="V319" i="5"/>
  <c r="E319" i="5"/>
  <c r="X319" i="5" s="1"/>
  <c r="B320" i="5"/>
  <c r="V320" i="5"/>
  <c r="E320" i="5"/>
  <c r="X320" i="5" s="1"/>
  <c r="B321" i="5"/>
  <c r="V321" i="5"/>
  <c r="E321" i="5"/>
  <c r="B322" i="5"/>
  <c r="V322" i="5"/>
  <c r="E322" i="5"/>
  <c r="X322" i="5" s="1"/>
  <c r="B323" i="5"/>
  <c r="V323" i="5"/>
  <c r="E323" i="5"/>
  <c r="X323" i="5" s="1"/>
  <c r="B324" i="5"/>
  <c r="V324" i="5"/>
  <c r="E324" i="5"/>
  <c r="X324" i="5" s="1"/>
  <c r="B325" i="5"/>
  <c r="V325" i="5"/>
  <c r="E325" i="5"/>
  <c r="B326" i="5"/>
  <c r="V326" i="5"/>
  <c r="E326" i="5"/>
  <c r="X326" i="5" s="1"/>
  <c r="B327" i="5"/>
  <c r="V327" i="5"/>
  <c r="E327" i="5"/>
  <c r="B328" i="5"/>
  <c r="V328" i="5"/>
  <c r="E328" i="5"/>
  <c r="X328" i="5" s="1"/>
  <c r="B329" i="5"/>
  <c r="V329" i="5"/>
  <c r="E329" i="5"/>
  <c r="B330" i="5"/>
  <c r="V330" i="5"/>
  <c r="E330" i="5"/>
  <c r="X330" i="5" s="1"/>
  <c r="B331" i="5"/>
  <c r="V331" i="5"/>
  <c r="E331" i="5"/>
  <c r="B332" i="5"/>
  <c r="V332" i="5"/>
  <c r="E332" i="5"/>
  <c r="X332" i="5" s="1"/>
  <c r="B333" i="5"/>
  <c r="V333" i="5"/>
  <c r="E333" i="5"/>
  <c r="B334" i="5"/>
  <c r="V334" i="5"/>
  <c r="E334" i="5"/>
  <c r="X334" i="5" s="1"/>
  <c r="B335" i="5"/>
  <c r="V335" i="5"/>
  <c r="E335" i="5"/>
  <c r="X335" i="5" s="1"/>
  <c r="B336" i="5"/>
  <c r="V336" i="5"/>
  <c r="E336" i="5"/>
  <c r="X336" i="5" s="1"/>
  <c r="B337" i="5"/>
  <c r="V337" i="5"/>
  <c r="E337" i="5"/>
  <c r="B338" i="5"/>
  <c r="V338" i="5"/>
  <c r="E338" i="5"/>
  <c r="X338" i="5" s="1"/>
  <c r="B339" i="5"/>
  <c r="V339" i="5"/>
  <c r="E339" i="5"/>
  <c r="B340" i="5"/>
  <c r="V340" i="5"/>
  <c r="E340" i="5"/>
  <c r="X340" i="5" s="1"/>
  <c r="B341" i="5"/>
  <c r="V341" i="5"/>
  <c r="E341" i="5"/>
  <c r="B342" i="5"/>
  <c r="V342" i="5"/>
  <c r="E342" i="5"/>
  <c r="X342" i="5" s="1"/>
  <c r="B343" i="5"/>
  <c r="V343" i="5"/>
  <c r="E343" i="5"/>
  <c r="B344" i="5"/>
  <c r="V344" i="5"/>
  <c r="E344" i="5"/>
  <c r="X344" i="5" s="1"/>
  <c r="B345" i="5"/>
  <c r="V345" i="5"/>
  <c r="E345" i="5"/>
  <c r="B346" i="5"/>
  <c r="V346" i="5"/>
  <c r="E346" i="5"/>
  <c r="X346" i="5" s="1"/>
  <c r="V347" i="5"/>
  <c r="E347" i="5"/>
  <c r="X347" i="5" s="1"/>
  <c r="V348" i="5"/>
  <c r="E348" i="5"/>
  <c r="X348" i="5" s="1"/>
  <c r="B349" i="5"/>
  <c r="V349" i="5"/>
  <c r="E349" i="5"/>
  <c r="B350" i="5"/>
  <c r="V350" i="5"/>
  <c r="E350" i="5"/>
  <c r="X350" i="5" s="1"/>
  <c r="B351" i="5"/>
  <c r="V351" i="5"/>
  <c r="E351" i="5"/>
  <c r="B352" i="5"/>
  <c r="V352" i="5"/>
  <c r="E352" i="5"/>
  <c r="X352" i="5" s="1"/>
  <c r="B353" i="5"/>
  <c r="V353" i="5"/>
  <c r="E353" i="5"/>
  <c r="B354" i="5"/>
  <c r="V354" i="5"/>
  <c r="E354" i="5"/>
  <c r="X354" i="5" s="1"/>
  <c r="B355" i="5"/>
  <c r="V355" i="5"/>
  <c r="E355" i="5"/>
  <c r="B356" i="5"/>
  <c r="V356" i="5"/>
  <c r="E356" i="5"/>
  <c r="X356" i="5" s="1"/>
  <c r="B357" i="5"/>
  <c r="V357" i="5"/>
  <c r="E357" i="5"/>
  <c r="X357" i="5" s="1"/>
  <c r="B358" i="5"/>
  <c r="V358" i="5"/>
  <c r="E358" i="5"/>
  <c r="X358" i="5" s="1"/>
  <c r="B359" i="5"/>
  <c r="V359" i="5"/>
  <c r="E359" i="5"/>
  <c r="B360" i="5"/>
  <c r="V360" i="5"/>
  <c r="E360" i="5"/>
  <c r="X360" i="5" s="1"/>
  <c r="B361" i="5"/>
  <c r="V361" i="5"/>
  <c r="E361" i="5"/>
  <c r="X361" i="5" s="1"/>
  <c r="B362" i="5"/>
  <c r="V362" i="5"/>
  <c r="E362" i="5"/>
  <c r="X362" i="5" s="1"/>
  <c r="B363" i="5"/>
  <c r="V363" i="5"/>
  <c r="E363" i="5"/>
  <c r="B364" i="5"/>
  <c r="V364" i="5"/>
  <c r="E364" i="5"/>
  <c r="X364" i="5" s="1"/>
  <c r="B365" i="5"/>
  <c r="V365" i="5"/>
  <c r="E365" i="5"/>
  <c r="B366" i="5"/>
  <c r="V366" i="5"/>
  <c r="E366" i="5"/>
  <c r="X366" i="5" s="1"/>
  <c r="B367" i="5"/>
  <c r="V367" i="5"/>
  <c r="E367" i="5"/>
  <c r="B368" i="5"/>
  <c r="V368" i="5"/>
  <c r="E368" i="5"/>
  <c r="X368" i="5" s="1"/>
  <c r="B369" i="5"/>
  <c r="V369" i="5"/>
  <c r="E369" i="5"/>
  <c r="X369" i="5" s="1"/>
  <c r="B370" i="5"/>
  <c r="V370" i="5"/>
  <c r="E370" i="5"/>
  <c r="X370" i="5" s="1"/>
  <c r="B371" i="5"/>
  <c r="V371" i="5"/>
  <c r="E371" i="5"/>
  <c r="B372" i="5"/>
  <c r="V372" i="5"/>
  <c r="E372" i="5"/>
  <c r="X372" i="5" s="1"/>
  <c r="B373" i="5"/>
  <c r="V373" i="5"/>
  <c r="E373" i="5"/>
  <c r="X373" i="5" s="1"/>
  <c r="B374" i="5"/>
  <c r="V374" i="5"/>
  <c r="E374" i="5"/>
  <c r="X374" i="5" s="1"/>
  <c r="B375" i="5"/>
  <c r="V375" i="5"/>
  <c r="E375" i="5"/>
  <c r="B376" i="5"/>
  <c r="V376" i="5"/>
  <c r="E376" i="5"/>
  <c r="X376" i="5" s="1"/>
  <c r="B377" i="5"/>
  <c r="V377" i="5"/>
  <c r="E377" i="5"/>
  <c r="X377" i="5" s="1"/>
  <c r="B378" i="5"/>
  <c r="V378" i="5"/>
  <c r="E378" i="5"/>
  <c r="X378" i="5" s="1"/>
  <c r="B379" i="5"/>
  <c r="V379" i="5"/>
  <c r="E379" i="5"/>
  <c r="B380" i="5"/>
  <c r="V380" i="5"/>
  <c r="E380" i="5"/>
  <c r="X380" i="5" s="1"/>
  <c r="B381" i="5"/>
  <c r="V381" i="5"/>
  <c r="E381" i="5"/>
  <c r="X381" i="5" s="1"/>
  <c r="B382" i="5"/>
  <c r="V382" i="5"/>
  <c r="E382" i="5"/>
  <c r="X382" i="5" s="1"/>
  <c r="B383" i="5"/>
  <c r="V383" i="5"/>
  <c r="E383" i="5"/>
  <c r="B384" i="5"/>
  <c r="V384" i="5"/>
  <c r="E384" i="5"/>
  <c r="X384" i="5" s="1"/>
  <c r="B385" i="5"/>
  <c r="V385" i="5"/>
  <c r="E385" i="5"/>
  <c r="X385" i="5" s="1"/>
  <c r="B386" i="5"/>
  <c r="V386" i="5"/>
  <c r="E386" i="5"/>
  <c r="X386" i="5" s="1"/>
  <c r="B387" i="5"/>
  <c r="V387" i="5"/>
  <c r="E387" i="5"/>
  <c r="B388" i="5"/>
  <c r="V388" i="5"/>
  <c r="E388" i="5"/>
  <c r="X388" i="5" s="1"/>
  <c r="B389" i="5"/>
  <c r="V389" i="5"/>
  <c r="E389" i="5"/>
  <c r="B390" i="5"/>
  <c r="V390" i="5"/>
  <c r="E390" i="5"/>
  <c r="X390" i="5" s="1"/>
  <c r="B391" i="5"/>
  <c r="V391" i="5"/>
  <c r="E391" i="5"/>
  <c r="B392" i="5"/>
  <c r="V392" i="5"/>
  <c r="E392" i="5"/>
  <c r="X392" i="5" s="1"/>
  <c r="B393" i="5"/>
  <c r="V393" i="5"/>
  <c r="E393" i="5"/>
  <c r="X393" i="5" s="1"/>
  <c r="V394" i="5"/>
  <c r="E394" i="5"/>
  <c r="V395" i="5"/>
  <c r="E395" i="5"/>
  <c r="B396" i="5"/>
  <c r="V396" i="5"/>
  <c r="E396" i="5"/>
  <c r="X396" i="5" s="1"/>
  <c r="B397" i="5"/>
  <c r="V397" i="5"/>
  <c r="E397" i="5"/>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V544" i="5"/>
  <c r="E544" i="5"/>
  <c r="X544" i="5" s="1"/>
  <c r="V545" i="5"/>
  <c r="E545" i="5"/>
  <c r="X545" i="5" s="1"/>
  <c r="V546" i="5"/>
  <c r="E546" i="5"/>
  <c r="X546" i="5" s="1"/>
  <c r="V547" i="5"/>
  <c r="E547" i="5"/>
  <c r="V548" i="5"/>
  <c r="E548" i="5"/>
  <c r="X548" i="5" s="1"/>
  <c r="V549" i="5"/>
  <c r="E549" i="5"/>
  <c r="X549" i="5" s="1"/>
  <c r="V550" i="5"/>
  <c r="E550" i="5"/>
  <c r="X550" i="5" s="1"/>
  <c r="V551" i="5"/>
  <c r="E551" i="5"/>
  <c r="X551" i="5" s="1"/>
  <c r="V552" i="5"/>
  <c r="E552" i="5"/>
  <c r="X552" i="5" s="1"/>
  <c r="V553" i="5"/>
  <c r="E553" i="5"/>
  <c r="X553" i="5" s="1"/>
  <c r="V554" i="5"/>
  <c r="E554" i="5"/>
  <c r="X554" i="5" s="1"/>
  <c r="V555" i="5"/>
  <c r="E555" i="5"/>
  <c r="V556" i="5"/>
  <c r="E556" i="5"/>
  <c r="X556" i="5" s="1"/>
  <c r="V557" i="5"/>
  <c r="E557" i="5"/>
  <c r="X557" i="5" s="1"/>
  <c r="V558" i="5"/>
  <c r="E558" i="5"/>
  <c r="X558" i="5" s="1"/>
  <c r="V559" i="5"/>
  <c r="E559" i="5"/>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V2504" i="5"/>
  <c r="E2504" i="5"/>
  <c r="F17" i="6"/>
  <c r="C123" i="6"/>
  <c r="C122" i="6"/>
  <c r="C121" i="6"/>
  <c r="C120" i="6"/>
  <c r="G103" i="6"/>
  <c r="G102" i="6"/>
  <c r="G100" i="6"/>
  <c r="G88" i="6"/>
  <c r="G86" i="6"/>
  <c r="G85" i="6"/>
  <c r="G84" i="6"/>
  <c r="G77" i="6"/>
  <c r="G76" i="6"/>
  <c r="G75" i="6"/>
  <c r="G74" i="6"/>
  <c r="G73" i="6"/>
  <c r="G72" i="6"/>
  <c r="J74" i="6"/>
  <c r="G66" i="6"/>
  <c r="G64" i="6"/>
  <c r="G63" i="6"/>
  <c r="G62" i="6"/>
  <c r="G55" i="6"/>
  <c r="G54" i="6"/>
  <c r="G53" i="6"/>
  <c r="G51" i="6"/>
  <c r="G50" i="6"/>
  <c r="G44" i="6"/>
  <c r="G42" i="6"/>
  <c r="G41" i="6"/>
  <c r="G40" i="6"/>
  <c r="G33" i="6"/>
  <c r="G32" i="6"/>
  <c r="G31" i="6"/>
  <c r="G30" i="6"/>
  <c r="G29" i="6"/>
  <c r="G28" i="6"/>
  <c r="H7" i="6"/>
  <c r="D7" i="6"/>
  <c r="G9" i="6"/>
  <c r="H9" i="6"/>
  <c r="D9" i="6" s="1"/>
  <c r="C37" i="6"/>
  <c r="C36" i="6"/>
  <c r="C35" i="6"/>
  <c r="C34" i="6"/>
  <c r="I33" i="6"/>
  <c r="J33" i="6"/>
  <c r="I32" i="6"/>
  <c r="J32" i="6"/>
  <c r="I31" i="6"/>
  <c r="J31" i="6"/>
  <c r="I30" i="6"/>
  <c r="J30" i="6"/>
  <c r="I29" i="6"/>
  <c r="J29" i="6"/>
  <c r="B155" i="5"/>
  <c r="B156" i="5"/>
  <c r="B190" i="5"/>
  <c r="B191" i="5"/>
  <c r="B289" i="5"/>
  <c r="B290" i="5"/>
  <c r="B347" i="5"/>
  <c r="B348" i="5"/>
  <c r="B394" i="5"/>
  <c r="B395"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0" i="6"/>
  <c r="G19" i="6"/>
  <c r="G18" i="6"/>
  <c r="J119" i="6"/>
  <c r="I119" i="6"/>
  <c r="J118" i="6"/>
  <c r="I118" i="6"/>
  <c r="J117" i="6"/>
  <c r="I117" i="6"/>
  <c r="J116" i="6"/>
  <c r="I116" i="6"/>
  <c r="J112" i="6"/>
  <c r="I112" i="6"/>
  <c r="G112" i="6"/>
  <c r="H112" i="6" s="1"/>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B21" i="13"/>
  <c r="C4" i="8"/>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s="1"/>
  <c r="D10" i="6" s="1"/>
  <c r="G13" i="6"/>
  <c r="H13" i="6"/>
  <c r="G5" i="6"/>
  <c r="H5" i="6"/>
  <c r="D5" i="6" s="1"/>
  <c r="F6" i="6"/>
  <c r="G6" i="6"/>
  <c r="H6" i="6" s="1"/>
  <c r="D6" i="6" s="1"/>
  <c r="G11" i="6"/>
  <c r="H11" i="6"/>
  <c r="G12" i="6"/>
  <c r="H12" i="6"/>
  <c r="D12" i="6" s="1"/>
  <c r="H14" i="6"/>
  <c r="G15" i="6"/>
  <c r="H15" i="6" s="1"/>
  <c r="D15" i="6" s="1"/>
  <c r="H16" i="6"/>
  <c r="I4" i="6"/>
  <c r="I5" i="6"/>
  <c r="C5" i="6" s="1"/>
  <c r="J5" i="6"/>
  <c r="I6" i="6"/>
  <c r="J6" i="6"/>
  <c r="I9" i="6"/>
  <c r="C9" i="6" s="1"/>
  <c r="J9" i="6"/>
  <c r="I10" i="6"/>
  <c r="J10" i="6"/>
  <c r="I11" i="6"/>
  <c r="C11" i="6" s="1"/>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6" i="5"/>
  <c r="X19" i="5"/>
  <c r="X23" i="5"/>
  <c r="X25" i="5"/>
  <c r="X27" i="5"/>
  <c r="X31" i="5"/>
  <c r="X35" i="5"/>
  <c r="X39" i="5"/>
  <c r="X43" i="5"/>
  <c r="X47" i="5"/>
  <c r="X49" i="5"/>
  <c r="X51" i="5"/>
  <c r="X55" i="5"/>
  <c r="X59" i="5"/>
  <c r="X61" i="5"/>
  <c r="X63" i="5"/>
  <c r="X65" i="5"/>
  <c r="X67" i="5"/>
  <c r="X71" i="5"/>
  <c r="X73" i="5"/>
  <c r="X75" i="5"/>
  <c r="X77" i="5"/>
  <c r="X79" i="5"/>
  <c r="X83" i="5"/>
  <c r="X87" i="5"/>
  <c r="X89" i="5"/>
  <c r="X91" i="5"/>
  <c r="X95" i="5"/>
  <c r="X99" i="5"/>
  <c r="X103" i="5"/>
  <c r="X107" i="5"/>
  <c r="X111" i="5"/>
  <c r="X113" i="5"/>
  <c r="X115" i="5"/>
  <c r="X119" i="5"/>
  <c r="X123" i="5"/>
  <c r="X125" i="5"/>
  <c r="X127" i="5"/>
  <c r="X129" i="5"/>
  <c r="X131" i="5"/>
  <c r="X135" i="5"/>
  <c r="X137" i="5"/>
  <c r="X139" i="5"/>
  <c r="X141" i="5"/>
  <c r="X143" i="5"/>
  <c r="X147" i="5"/>
  <c r="X151" i="5"/>
  <c r="X153" i="5"/>
  <c r="X157" i="5"/>
  <c r="X159" i="5"/>
  <c r="X161" i="5"/>
  <c r="X165" i="5"/>
  <c r="X169" i="5"/>
  <c r="X173" i="5"/>
  <c r="X177" i="5"/>
  <c r="X181" i="5"/>
  <c r="X183" i="5"/>
  <c r="X185" i="5"/>
  <c r="X189" i="5"/>
  <c r="X190" i="5"/>
  <c r="X191" i="5"/>
  <c r="X193" i="5"/>
  <c r="X195" i="5"/>
  <c r="X199" i="5"/>
  <c r="X201" i="5"/>
  <c r="X203" i="5"/>
  <c r="X205" i="5"/>
  <c r="X207" i="5"/>
  <c r="X211" i="5"/>
  <c r="X215" i="5"/>
  <c r="X217" i="5"/>
  <c r="X219" i="5"/>
  <c r="X223" i="5"/>
  <c r="X227" i="5"/>
  <c r="X231" i="5"/>
  <c r="X235" i="5"/>
  <c r="X239" i="5"/>
  <c r="X241" i="5"/>
  <c r="X243" i="5"/>
  <c r="X247" i="5"/>
  <c r="X251" i="5"/>
  <c r="X253" i="5"/>
  <c r="X255" i="5"/>
  <c r="X257" i="5"/>
  <c r="X259" i="5"/>
  <c r="X263" i="5"/>
  <c r="X265" i="5"/>
  <c r="X267" i="5"/>
  <c r="X269" i="5"/>
  <c r="X271" i="5"/>
  <c r="X275" i="5"/>
  <c r="X279" i="5"/>
  <c r="X281" i="5"/>
  <c r="X283" i="5"/>
  <c r="X287" i="5"/>
  <c r="X291" i="5"/>
  <c r="X293" i="5"/>
  <c r="X297" i="5"/>
  <c r="X301" i="5"/>
  <c r="X305" i="5"/>
  <c r="X309" i="5"/>
  <c r="X313" i="5"/>
  <c r="X315" i="5"/>
  <c r="X317" i="5"/>
  <c r="X321" i="5"/>
  <c r="X325" i="5"/>
  <c r="X327" i="5"/>
  <c r="X329" i="5"/>
  <c r="X331" i="5"/>
  <c r="X333" i="5"/>
  <c r="X337" i="5"/>
  <c r="X339" i="5"/>
  <c r="X341" i="5"/>
  <c r="X343" i="5"/>
  <c r="X345" i="5"/>
  <c r="X349" i="5"/>
  <c r="X351" i="5"/>
  <c r="X353" i="5"/>
  <c r="X355" i="5"/>
  <c r="X359" i="5"/>
  <c r="X363" i="5"/>
  <c r="X365" i="5"/>
  <c r="X367" i="5"/>
  <c r="X371" i="5"/>
  <c r="X375" i="5"/>
  <c r="X379" i="5"/>
  <c r="X383" i="5"/>
  <c r="X387" i="5"/>
  <c r="X389" i="5"/>
  <c r="X391" i="5"/>
  <c r="X394" i="5"/>
  <c r="X395" i="5"/>
  <c r="X397" i="5"/>
  <c r="X415" i="5"/>
  <c r="X427" i="5"/>
  <c r="X507" i="5"/>
  <c r="X543" i="5"/>
  <c r="X547" i="5"/>
  <c r="X555" i="5"/>
  <c r="X559" i="5"/>
  <c r="X595" i="5"/>
  <c r="X667" i="5"/>
  <c r="X679" i="5"/>
  <c r="X699" i="5"/>
  <c r="X711" i="5"/>
  <c r="X763" i="5"/>
  <c r="X775" i="5"/>
  <c r="X825" i="5"/>
  <c r="X937" i="5"/>
  <c r="X1017" i="5"/>
  <c r="X1113" i="5"/>
  <c r="X1171" i="5"/>
  <c r="X1279" i="5"/>
  <c r="X1291" i="5"/>
  <c r="X1347" i="5"/>
  <c r="X1451" i="5"/>
  <c r="X1471" i="5"/>
  <c r="X1683" i="5"/>
  <c r="X1869" i="5"/>
  <c r="X1933" i="5"/>
  <c r="X2029" i="5"/>
  <c r="X2355" i="5"/>
  <c r="X2371" i="5"/>
  <c r="X2403" i="5"/>
  <c r="X2419" i="5"/>
  <c r="X2451" i="5"/>
  <c r="X2467"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1"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G21" i="5"/>
  <c r="F15"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0"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AA14" i="4" a="1"/>
  <c r="AA14" i="4"/>
  <c r="AA15" i="4" a="1"/>
  <c r="B31" i="4"/>
  <c r="A18" i="6"/>
  <c r="F40" i="6"/>
  <c r="H40" i="6" s="1"/>
  <c r="B32" i="4"/>
  <c r="A19" i="6"/>
  <c r="F41" i="6"/>
  <c r="F52" i="6" s="1"/>
  <c r="AA15" i="4"/>
  <c r="B33" i="4"/>
  <c r="A20" i="6"/>
  <c r="F42" i="6"/>
  <c r="H42" i="6" s="1"/>
  <c r="D42" i="6" s="1"/>
  <c r="F18" i="6"/>
  <c r="H18" i="6"/>
  <c r="D18" i="6" s="1"/>
  <c r="F19" i="6"/>
  <c r="H19" i="6"/>
  <c r="F20" i="6"/>
  <c r="H20" i="6"/>
  <c r="D20" i="6" s="1"/>
  <c r="O33" i="4"/>
  <c r="P57" i="4"/>
  <c r="B93" i="4" s="1"/>
  <c r="A75" i="6" s="1"/>
  <c r="B123" i="4"/>
  <c r="A101" i="6" s="1"/>
  <c r="O32" i="4"/>
  <c r="P56" i="4"/>
  <c r="B80" i="4" s="1"/>
  <c r="A63" i="6" s="1"/>
  <c r="B122" i="4"/>
  <c r="A100" i="6" s="1"/>
  <c r="B81" i="4"/>
  <c r="A64" i="6" s="1"/>
  <c r="B69" i="4"/>
  <c r="A53" i="6" s="1"/>
  <c r="B68" i="4"/>
  <c r="A52" i="6" s="1"/>
  <c r="B56" i="4"/>
  <c r="A41" i="6"/>
  <c r="P45" i="4"/>
  <c r="B45" i="4" s="1"/>
  <c r="A31" i="6" s="1"/>
  <c r="P44" i="4"/>
  <c r="B44" i="4" s="1"/>
  <c r="A30" i="6" s="1"/>
  <c r="D19" i="6"/>
  <c r="F116" i="6"/>
  <c r="A116" i="6"/>
  <c r="F117" i="6"/>
  <c r="A117" i="6"/>
  <c r="H41" i="6"/>
  <c r="D41" i="6" s="1"/>
  <c r="F53" i="6"/>
  <c r="F64" i="6" s="1"/>
  <c r="H64" i="6" s="1"/>
  <c r="H53" i="6"/>
  <c r="F101" i="6"/>
  <c r="F30" i="6"/>
  <c r="H30" i="6"/>
  <c r="K116" i="6"/>
  <c r="F31" i="6"/>
  <c r="H31" i="6" s="1"/>
  <c r="D30" i="6"/>
  <c r="F29" i="6"/>
  <c r="H29" i="6" s="1"/>
  <c r="A115" i="6"/>
  <c r="O31" i="4"/>
  <c r="P43" i="4"/>
  <c r="B43" i="4" s="1"/>
  <c r="A29" i="6" s="1"/>
  <c r="P55" i="4"/>
  <c r="B67" i="4" s="1"/>
  <c r="A51" i="6" s="1"/>
  <c r="AA16" i="4" a="1"/>
  <c r="AA16" i="4"/>
  <c r="A118" i="6"/>
  <c r="AA17" i="4" a="1"/>
  <c r="AA17" i="4"/>
  <c r="A119" i="6"/>
  <c r="B34" i="4"/>
  <c r="A21" i="6"/>
  <c r="F43" i="6"/>
  <c r="F54" i="6" s="1"/>
  <c r="F118" i="6"/>
  <c r="F21" i="6"/>
  <c r="H21" i="6"/>
  <c r="D21" i="6"/>
  <c r="H43" i="6"/>
  <c r="F32" i="6"/>
  <c r="H32" i="6"/>
  <c r="D32" i="6" s="1"/>
  <c r="K118" i="6"/>
  <c r="O34" i="4"/>
  <c r="P46" i="4"/>
  <c r="B46" i="4" s="1"/>
  <c r="A32" i="6" s="1"/>
  <c r="P58" i="4"/>
  <c r="B58" i="4" s="1"/>
  <c r="A43" i="6" s="1"/>
  <c r="B35" i="4"/>
  <c r="O35" i="4"/>
  <c r="P59" i="4"/>
  <c r="B107" i="4" s="1"/>
  <c r="A88" i="6" s="1"/>
  <c r="B125" i="4"/>
  <c r="A103" i="6" s="1"/>
  <c r="P47" i="4"/>
  <c r="B47" i="4" s="1"/>
  <c r="A33" i="6" s="1"/>
  <c r="A22" i="6"/>
  <c r="F22" i="6"/>
  <c r="H22" i="6"/>
  <c r="D22" i="6" s="1"/>
  <c r="F33" i="6"/>
  <c r="H33" i="6"/>
  <c r="F44" i="6"/>
  <c r="H44" i="6" s="1"/>
  <c r="F103" i="6"/>
  <c r="H103" i="6" s="1"/>
  <c r="D103" i="6" s="1"/>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77" i="4" s="1"/>
  <c r="A60" i="6" s="1"/>
  <c r="B101" i="4"/>
  <c r="A82" i="6" s="1"/>
  <c r="B99" i="4"/>
  <c r="A81" i="6"/>
  <c r="B89" i="4"/>
  <c r="A71" i="6" s="1"/>
  <c r="B87" i="4"/>
  <c r="A70" i="6"/>
  <c r="B75" i="4"/>
  <c r="A59" i="6"/>
  <c r="B65" i="4"/>
  <c r="A49" i="6" s="1"/>
  <c r="B63" i="4"/>
  <c r="A48" i="6"/>
  <c r="B53" i="4"/>
  <c r="A38" i="6" s="1"/>
  <c r="P51" i="4"/>
  <c r="B51" i="4"/>
  <c r="A37" i="6"/>
  <c r="Q41" i="4"/>
  <c r="B41" i="4" s="1"/>
  <c r="A27" i="6" s="1"/>
  <c r="A26" i="6"/>
  <c r="G101" i="4" l="1"/>
  <c r="C13" i="5"/>
  <c r="B14" i="5"/>
  <c r="B13" i="5"/>
  <c r="C14" i="5"/>
  <c r="AB14" i="5" s="1"/>
  <c r="C6" i="5"/>
  <c r="C112" i="6"/>
  <c r="B10" i="5"/>
  <c r="C10" i="5"/>
  <c r="AB10" i="5" s="1"/>
  <c r="B6" i="5"/>
  <c r="B7" i="5"/>
  <c r="C7" i="5"/>
  <c r="B11" i="5"/>
  <c r="C11" i="5"/>
  <c r="B8" i="5"/>
  <c r="C8" i="5"/>
  <c r="B12" i="5"/>
  <c r="C12" i="5"/>
  <c r="C43" i="6"/>
  <c r="B5" i="5"/>
  <c r="C5" i="5"/>
  <c r="B9" i="5"/>
  <c r="C53" i="6"/>
  <c r="H101" i="6"/>
  <c r="D101" i="6" s="1"/>
  <c r="C33" i="6"/>
  <c r="H52" i="6"/>
  <c r="D52" i="6" s="1"/>
  <c r="C40" i="6"/>
  <c r="D40" i="6"/>
  <c r="W46" i="4"/>
  <c r="W48" i="4"/>
  <c r="X48" i="4" s="1"/>
  <c r="W47" i="4"/>
  <c r="H54" i="6"/>
  <c r="D54" i="6" s="1"/>
  <c r="F65" i="6"/>
  <c r="U44" i="4"/>
  <c r="U43" i="4"/>
  <c r="Y49" i="4"/>
  <c r="Y50" i="4"/>
  <c r="Z50" i="4" s="1"/>
  <c r="AB51" i="4"/>
  <c r="AC51" i="4" s="1"/>
  <c r="K119" i="6"/>
  <c r="B103" i="4"/>
  <c r="A84" i="6" s="1"/>
  <c r="F115" i="6"/>
  <c r="F51" i="6"/>
  <c r="F100" i="6"/>
  <c r="H100" i="6" s="1"/>
  <c r="C100" i="6" s="1"/>
  <c r="B57" i="4"/>
  <c r="A42" i="6" s="1"/>
  <c r="B105" i="4"/>
  <c r="A86" i="6" s="1"/>
  <c r="B104" i="4"/>
  <c r="A85" i="6" s="1"/>
  <c r="B71" i="4"/>
  <c r="A55" i="6" s="1"/>
  <c r="B79" i="4"/>
  <c r="A62" i="6" s="1"/>
  <c r="F99" i="6"/>
  <c r="H99" i="6" s="1"/>
  <c r="D99" i="6" s="1"/>
  <c r="B92" i="4"/>
  <c r="A74" i="6" s="1"/>
  <c r="B95" i="4"/>
  <c r="A77" i="6" s="1"/>
  <c r="F102" i="6"/>
  <c r="H102" i="6" s="1"/>
  <c r="D102" i="6" s="1"/>
  <c r="B55" i="4"/>
  <c r="A40" i="6" s="1"/>
  <c r="U45" i="4"/>
  <c r="K115" i="6"/>
  <c r="D29" i="6"/>
  <c r="C29" i="6"/>
  <c r="D31" i="6"/>
  <c r="K117" i="6"/>
  <c r="C31" i="6"/>
  <c r="D100" i="6"/>
  <c r="C44" i="6"/>
  <c r="D44" i="6"/>
  <c r="C64" i="6"/>
  <c r="D64" i="6"/>
  <c r="B124" i="4"/>
  <c r="A102" i="6" s="1"/>
  <c r="B94" i="4"/>
  <c r="A76" i="6" s="1"/>
  <c r="F119" i="6"/>
  <c r="F55" i="6"/>
  <c r="B70" i="4"/>
  <c r="A54" i="6" s="1"/>
  <c r="D33" i="6"/>
  <c r="B59" i="4"/>
  <c r="A44" i="6" s="1"/>
  <c r="B83" i="4"/>
  <c r="A66" i="6" s="1"/>
  <c r="D43" i="6"/>
  <c r="B121" i="4"/>
  <c r="A99" i="6" s="1"/>
  <c r="B91" i="4"/>
  <c r="A73" i="6" s="1"/>
  <c r="D53" i="6"/>
  <c r="F75" i="6"/>
  <c r="F63" i="6"/>
  <c r="B106" i="4"/>
  <c r="A87" i="6" s="1"/>
  <c r="B82" i="4"/>
  <c r="A65" i="6" s="1"/>
  <c r="F39" i="6"/>
  <c r="F28" i="6"/>
  <c r="H28" i="6" s="1"/>
  <c r="G17" i="6"/>
  <c r="H17" i="6" s="1"/>
  <c r="D17" i="6" s="1"/>
  <c r="C99" i="6"/>
  <c r="C20" i="6"/>
  <c r="C19" i="6"/>
  <c r="C22" i="6"/>
  <c r="C101" i="6"/>
  <c r="C103" i="6"/>
  <c r="C42" i="6"/>
  <c r="C52" i="6"/>
  <c r="C17" i="6"/>
  <c r="C28" i="6"/>
  <c r="C21" i="6"/>
  <c r="C54" i="6"/>
  <c r="C18" i="6"/>
  <c r="C41" i="6"/>
  <c r="C30" i="6"/>
  <c r="C32" i="6"/>
  <c r="C15" i="6"/>
  <c r="X967" i="5"/>
  <c r="C13" i="6"/>
  <c r="D13" i="6"/>
  <c r="C12" i="6"/>
  <c r="C10" i="6"/>
  <c r="G89" i="4"/>
  <c r="C6" i="6"/>
  <c r="C4" i="6"/>
  <c r="D4" i="6"/>
  <c r="G53" i="4"/>
  <c r="G41" i="4"/>
  <c r="G65" i="4"/>
  <c r="G77" i="4"/>
  <c r="D41" i="4"/>
  <c r="D53" i="4"/>
  <c r="D77" i="4"/>
  <c r="D101" i="4"/>
  <c r="D114" i="4"/>
  <c r="D65" i="4"/>
  <c r="AB6" i="5" l="1"/>
  <c r="F124" i="6"/>
  <c r="C124" i="6" s="1"/>
  <c r="V13" i="5"/>
  <c r="AB13" i="5"/>
  <c r="V6" i="5"/>
  <c r="G6" i="5" s="1"/>
  <c r="V10" i="5"/>
  <c r="R10" i="5" s="1"/>
  <c r="V14" i="5"/>
  <c r="J14" i="5" s="1"/>
  <c r="V9" i="5"/>
  <c r="AB12" i="5"/>
  <c r="V12" i="5"/>
  <c r="G12" i="5" s="1"/>
  <c r="AB8" i="5"/>
  <c r="V8" i="5"/>
  <c r="G8" i="5" s="1"/>
  <c r="V7" i="5"/>
  <c r="G7" i="5" s="1"/>
  <c r="AB7" i="5"/>
  <c r="G114" i="6" s="1"/>
  <c r="V11" i="5"/>
  <c r="AB11" i="5"/>
  <c r="AB5" i="5"/>
  <c r="V5" i="5"/>
  <c r="G5" i="5" s="1"/>
  <c r="AB9" i="5"/>
  <c r="H65" i="6"/>
  <c r="F76" i="6"/>
  <c r="Z49" i="4"/>
  <c r="AA49" i="4" s="1"/>
  <c r="AA50" i="4"/>
  <c r="AB50" i="4" s="1"/>
  <c r="C102" i="6"/>
  <c r="V44" i="4"/>
  <c r="V45" i="4"/>
  <c r="W45" i="4" s="1"/>
  <c r="H51" i="6"/>
  <c r="F62" i="6"/>
  <c r="V43" i="4"/>
  <c r="V42" i="4"/>
  <c r="W42" i="4" s="1"/>
  <c r="X47" i="4"/>
  <c r="X46" i="4"/>
  <c r="Y47" i="4"/>
  <c r="Y48" i="4"/>
  <c r="Z48" i="4" s="1"/>
  <c r="D28" i="6"/>
  <c r="K114" i="6"/>
  <c r="H63" i="6"/>
  <c r="F74" i="6"/>
  <c r="F66" i="6"/>
  <c r="H55" i="6"/>
  <c r="F98" i="6"/>
  <c r="H98" i="6" s="1"/>
  <c r="H39" i="6"/>
  <c r="F50" i="6"/>
  <c r="F114" i="6"/>
  <c r="F94" i="6"/>
  <c r="H75" i="6"/>
  <c r="F86" i="6"/>
  <c r="H86" i="6" s="1"/>
  <c r="G10" i="5" l="1"/>
  <c r="F10" i="5"/>
  <c r="R6" i="5"/>
  <c r="E10" i="5"/>
  <c r="H10" i="5"/>
  <c r="H13" i="5"/>
  <c r="I13" i="5"/>
  <c r="J13" i="5"/>
  <c r="F13" i="5"/>
  <c r="G13" i="5"/>
  <c r="R13" i="5"/>
  <c r="E13" i="5"/>
  <c r="J10" i="5"/>
  <c r="I10" i="5"/>
  <c r="F6" i="5"/>
  <c r="H6" i="5"/>
  <c r="E6" i="5"/>
  <c r="J6" i="5"/>
  <c r="I6" i="5"/>
  <c r="H14" i="5"/>
  <c r="I14" i="5"/>
  <c r="G14" i="5"/>
  <c r="F14" i="5"/>
  <c r="E14" i="5"/>
  <c r="R14" i="5"/>
  <c r="G118" i="6"/>
  <c r="H118" i="6" s="1"/>
  <c r="D118" i="6" s="1"/>
  <c r="H11" i="5"/>
  <c r="E11" i="5"/>
  <c r="R11" i="5"/>
  <c r="J11" i="5"/>
  <c r="F11" i="5"/>
  <c r="I11" i="5"/>
  <c r="X6" i="5"/>
  <c r="J5" i="5"/>
  <c r="F5" i="5"/>
  <c r="I5" i="5"/>
  <c r="H5" i="5"/>
  <c r="E5" i="5"/>
  <c r="R5" i="5"/>
  <c r="H7" i="5"/>
  <c r="E7" i="5"/>
  <c r="R7" i="5"/>
  <c r="J7" i="5"/>
  <c r="F7" i="5"/>
  <c r="I7" i="5"/>
  <c r="E12" i="5"/>
  <c r="R12" i="5"/>
  <c r="J12" i="5"/>
  <c r="F12" i="5"/>
  <c r="I12" i="5"/>
  <c r="H12" i="5"/>
  <c r="G115" i="6"/>
  <c r="H115" i="6" s="1"/>
  <c r="J9" i="5"/>
  <c r="F9" i="5"/>
  <c r="I9" i="5"/>
  <c r="H9" i="5"/>
  <c r="E9" i="5"/>
  <c r="R9" i="5"/>
  <c r="G9" i="5"/>
  <c r="E8" i="5"/>
  <c r="R8" i="5"/>
  <c r="J8" i="5"/>
  <c r="F8" i="5"/>
  <c r="I8" i="5"/>
  <c r="H8" i="5"/>
  <c r="G116" i="6"/>
  <c r="H116" i="6" s="1"/>
  <c r="G119" i="6"/>
  <c r="H119" i="6" s="1"/>
  <c r="X10" i="5"/>
  <c r="G11" i="5"/>
  <c r="G117" i="6"/>
  <c r="H117" i="6" s="1"/>
  <c r="AA48" i="4"/>
  <c r="AB48" i="4" s="1"/>
  <c r="AB49" i="4"/>
  <c r="Z47" i="4"/>
  <c r="AA47" i="4" s="1"/>
  <c r="W44" i="4"/>
  <c r="W43" i="4"/>
  <c r="Y46" i="4"/>
  <c r="Z46" i="4" s="1"/>
  <c r="Y45" i="4"/>
  <c r="F73" i="6"/>
  <c r="H62" i="6"/>
  <c r="D51" i="6"/>
  <c r="C51" i="6"/>
  <c r="AC49" i="4"/>
  <c r="AC50" i="4"/>
  <c r="H76" i="6"/>
  <c r="F87" i="6"/>
  <c r="H87" i="6" s="1"/>
  <c r="X44" i="4"/>
  <c r="X45" i="4"/>
  <c r="D65" i="6"/>
  <c r="C65" i="6"/>
  <c r="D75" i="6"/>
  <c r="C75" i="6"/>
  <c r="D39" i="6"/>
  <c r="C39" i="6"/>
  <c r="F85" i="6"/>
  <c r="H85" i="6" s="1"/>
  <c r="H74" i="6"/>
  <c r="F95" i="6"/>
  <c r="F109" i="6"/>
  <c r="H109" i="6" s="1"/>
  <c r="F111" i="6"/>
  <c r="H111" i="6" s="1"/>
  <c r="H94" i="6"/>
  <c r="F108" i="6"/>
  <c r="H108" i="6" s="1"/>
  <c r="F110" i="6"/>
  <c r="H110" i="6" s="1"/>
  <c r="D98" i="6"/>
  <c r="C98" i="6"/>
  <c r="D63" i="6"/>
  <c r="C63" i="6"/>
  <c r="H114" i="6"/>
  <c r="B2" i="6"/>
  <c r="D55" i="6"/>
  <c r="C55" i="6"/>
  <c r="D86" i="6"/>
  <c r="C86" i="6"/>
  <c r="H50" i="6"/>
  <c r="F61" i="6"/>
  <c r="H66" i="6"/>
  <c r="F77" i="6"/>
  <c r="S10" i="5"/>
  <c r="S6" i="5"/>
  <c r="S13" i="5"/>
  <c r="S14" i="5"/>
  <c r="X13" i="5" l="1"/>
  <c r="X14" i="5"/>
  <c r="C118" i="6"/>
  <c r="X11" i="5"/>
  <c r="X12" i="5"/>
  <c r="X5" i="5"/>
  <c r="G124" i="6" a="1"/>
  <c r="G124" i="6" s="1"/>
  <c r="H124" i="6" s="1"/>
  <c r="D124" i="6" s="1"/>
  <c r="D116" i="6"/>
  <c r="C116" i="6"/>
  <c r="X8" i="5"/>
  <c r="X9" i="5"/>
  <c r="X7" i="5"/>
  <c r="D117" i="6"/>
  <c r="C117" i="6"/>
  <c r="D119" i="6"/>
  <c r="C119" i="6"/>
  <c r="D115" i="6"/>
  <c r="C115" i="6"/>
  <c r="AB47" i="4"/>
  <c r="AB46" i="4"/>
  <c r="AA46" i="4"/>
  <c r="AC47" i="4"/>
  <c r="AC48" i="4"/>
  <c r="D62" i="6"/>
  <c r="C62" i="6"/>
  <c r="X43" i="4"/>
  <c r="Y44" i="4" s="1"/>
  <c r="Z44" i="4" s="1"/>
  <c r="X42" i="4"/>
  <c r="Y42" i="4" s="1"/>
  <c r="H73" i="6"/>
  <c r="F84" i="6"/>
  <c r="H84" i="6" s="1"/>
  <c r="D87" i="6"/>
  <c r="C87" i="6"/>
  <c r="Z45" i="4"/>
  <c r="AA45" i="4" s="1"/>
  <c r="D76" i="6"/>
  <c r="C76" i="6"/>
  <c r="F72" i="6"/>
  <c r="H61" i="6"/>
  <c r="D110" i="6"/>
  <c r="C110" i="6"/>
  <c r="D109" i="6"/>
  <c r="C109" i="6"/>
  <c r="D50" i="6"/>
  <c r="C50" i="6"/>
  <c r="D108" i="6"/>
  <c r="C108" i="6"/>
  <c r="H95" i="6"/>
  <c r="F96" i="6"/>
  <c r="H96" i="6" s="1"/>
  <c r="F88" i="6"/>
  <c r="H88" i="6" s="1"/>
  <c r="H77" i="6"/>
  <c r="D94" i="6"/>
  <c r="C94" i="6"/>
  <c r="C74" i="6"/>
  <c r="D74" i="6"/>
  <c r="D66" i="6"/>
  <c r="C66" i="6"/>
  <c r="D114" i="6"/>
  <c r="C114" i="6"/>
  <c r="D111" i="6"/>
  <c r="C111" i="6"/>
  <c r="D85" i="6"/>
  <c r="C85" i="6"/>
  <c r="T14" i="5"/>
  <c r="T13" i="5"/>
  <c r="T10" i="5"/>
  <c r="S11" i="5"/>
  <c r="S5" i="5"/>
  <c r="S9" i="5"/>
  <c r="S12" i="5"/>
  <c r="T6" i="5"/>
  <c r="S8" i="5"/>
  <c r="S7" i="5"/>
  <c r="AB45" i="4" l="1"/>
  <c r="Y43" i="4"/>
  <c r="D84" i="6"/>
  <c r="C84" i="6"/>
  <c r="AC45" i="4"/>
  <c r="AC46" i="4"/>
  <c r="C73" i="6"/>
  <c r="D73" i="6"/>
  <c r="D95" i="6"/>
  <c r="C95" i="6"/>
  <c r="C77" i="6"/>
  <c r="D77" i="6"/>
  <c r="C88" i="6"/>
  <c r="D88" i="6"/>
  <c r="D61" i="6"/>
  <c r="C61" i="6"/>
  <c r="D96" i="6"/>
  <c r="C96" i="6"/>
  <c r="F83" i="6"/>
  <c r="H83" i="6" s="1"/>
  <c r="H72" i="6"/>
  <c r="T12" i="5"/>
  <c r="T9" i="5"/>
  <c r="T7" i="5"/>
  <c r="T8" i="5"/>
  <c r="T5" i="5"/>
  <c r="T11" i="5"/>
  <c r="Z43" i="4" l="1"/>
  <c r="Z42" i="4"/>
  <c r="AA42" i="4" s="1"/>
  <c r="D72" i="6"/>
  <c r="C72" i="6"/>
  <c r="H125" i="6"/>
  <c r="D2" i="6" s="1"/>
  <c r="D83" i="6"/>
  <c r="C83" i="6"/>
  <c r="AA44" i="4" l="1"/>
  <c r="AB44" i="4" s="1"/>
  <c r="AA43" i="4"/>
  <c r="AB42" i="4" l="1"/>
  <c r="AC42" i="4" s="1"/>
  <c r="AB43" i="4"/>
  <c r="AC44" i="4" s="1"/>
  <c r="AC43" i="4"/>
</calcChain>
</file>

<file path=xl/comments1.xml><?xml version="1.0" encoding="utf-8"?>
<comments xmlns="http://schemas.openxmlformats.org/spreadsheetml/2006/main">
  <authors>
    <author>Connors, Jared M</author>
  </authors>
  <commentList>
    <comment ref="I16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<sst xmlns="http://schemas.openxmlformats.org/spreadsheetml/2006/main" count="28074" uniqueCount="20097">
  <si>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</si>
  <si>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</si>
  <si>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</si>
  <si>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</si>
  <si>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</si>
  <si>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</si>
  <si>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</si>
  <si>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</si>
  <si>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</si>
  <si>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</si>
  <si>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</si>
  <si>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</si>
  <si>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</si>
  <si>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</si>
  <si>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</si>
  <si>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</si>
  <si>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</si>
  <si>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</si>
  <si>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</si>
  <si>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</si>
  <si>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</si>
  <si>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</si>
  <si>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</si>
  <si>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</si>
  <si>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</si>
  <si>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</si>
  <si>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</si>
  <si>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</si>
  <si>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</si>
  <si>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</si>
  <si>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</si>
  <si>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</si>
  <si>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</si>
  <si>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</si>
  <si>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</si>
  <si>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</si>
  <si>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</si>
  <si>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</si>
  <si>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</si>
  <si>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</si>
  <si>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</si>
  <si>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</si>
  <si>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</si>
  <si>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</si>
  <si>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</si>
  <si>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</si>
  <si>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</si>
  <si>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</si>
  <si>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</si>
  <si>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</si>
  <si>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</si>
  <si>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</si>
  <si>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</si>
  <si>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</si>
  <si>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</si>
  <si>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</si>
  <si>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</si>
  <si>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</si>
  <si>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</si>
  <si>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</si>
  <si>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</si>
  <si>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</si>
  <si>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</si>
  <si>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</si>
  <si>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</si>
  <si>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</si>
  <si>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</si>
  <si>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</si>
  <si>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</si>
  <si>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</si>
  <si>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</si>
  <si>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</si>
  <si>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</si>
  <si>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</si>
  <si>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</si>
  <si>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</si>
  <si>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</si>
  <si>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</si>
  <si>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</si>
  <si>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</si>
  <si>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</si>
  <si>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</si>
  <si>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</si>
  <si>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</si>
  <si>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</si>
  <si>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</si>
  <si>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</si>
  <si>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</si>
  <si>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</si>
  <si>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</si>
  <si>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</si>
  <si>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</si>
  <si>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</si>
  <si>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</si>
  <si>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</si>
  <si>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</si>
  <si>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</si>
  <si>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</si>
  <si>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</si>
  <si>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</si>
  <si>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</si>
  <si>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</si>
  <si>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</si>
  <si>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</si>
  <si>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</si>
  <si>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</si>
  <si>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</si>
  <si>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</si>
  <si>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</si>
  <si>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</si>
  <si>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</si>
  <si>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</si>
  <si>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</si>
  <si>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</si>
  <si>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</si>
  <si>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</si>
  <si>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</si>
  <si>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</si>
  <si>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</si>
  <si>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</si>
  <si>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</si>
  <si>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</si>
  <si>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</si>
  <si>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</si>
  <si>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</si>
  <si>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</si>
  <si>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</si>
  <si>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</si>
  <si>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</si>
  <si>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</si>
  <si>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</si>
  <si>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</si>
  <si>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</si>
  <si>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</si>
  <si>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</si>
  <si>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</si>
  <si>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</si>
  <si>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</si>
  <si>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</si>
  <si>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</si>
  <si>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</si>
  <si>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</si>
  <si>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</si>
  <si>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</si>
  <si>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</si>
  <si>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</si>
  <si>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</si>
  <si>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</si>
  <si>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</si>
  <si>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</si>
  <si>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</si>
  <si>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</si>
  <si>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</si>
  <si>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</si>
  <si>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</si>
  <si>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</si>
  <si>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</si>
  <si>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</si>
  <si>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</si>
  <si>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</si>
  <si>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</si>
  <si>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</si>
  <si>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</si>
  <si>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</si>
  <si>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</si>
  <si>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</si>
  <si>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</si>
  <si>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</si>
  <si>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</si>
  <si>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</si>
  <si>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</si>
  <si>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</si>
  <si>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</si>
  <si>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</si>
  <si>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</si>
  <si>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</si>
  <si>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</si>
  <si>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</si>
  <si>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</si>
  <si>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</si>
  <si>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</si>
  <si>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</si>
  <si>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</si>
  <si>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</si>
  <si>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</si>
  <si>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</si>
  <si>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</si>
  <si>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</si>
  <si>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</si>
  <si>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</si>
  <si>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</si>
  <si>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</si>
  <si>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</si>
  <si>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</si>
  <si>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</si>
  <si>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</si>
  <si>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</si>
  <si>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</si>
  <si>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</si>
  <si>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</si>
  <si>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</si>
  <si>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</si>
  <si>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</si>
  <si>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</si>
  <si>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</si>
  <si>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</si>
  <si>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</si>
  <si>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</si>
  <si>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</si>
  <si>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</si>
  <si>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</si>
  <si>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</si>
  <si>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</si>
  <si>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</si>
  <si>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</si>
  <si>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</si>
  <si>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</si>
  <si>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</si>
  <si>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</si>
  <si>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</si>
  <si>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</si>
  <si>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</si>
  <si>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</si>
  <si>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</si>
  <si>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</si>
  <si>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</si>
  <si>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</si>
  <si>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</si>
  <si>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</si>
  <si>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</si>
  <si>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</si>
  <si>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</si>
  <si>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</si>
  <si>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</si>
  <si>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</si>
  <si>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</si>
  <si>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</si>
  <si>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</si>
  <si>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</si>
  <si>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</si>
  <si>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</si>
  <si>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</si>
  <si>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</si>
  <si>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</si>
  <si>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</si>
  <si>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</si>
  <si>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</si>
  <si>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</si>
  <si>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</si>
  <si>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</si>
  <si>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</si>
  <si>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</si>
  <si>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</si>
  <si>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</si>
  <si>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</si>
  <si>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</si>
  <si>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</si>
  <si>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</si>
  <si>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</si>
  <si>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</si>
  <si>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</si>
  <si>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</si>
  <si>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</si>
  <si>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</si>
  <si>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</si>
  <si>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</si>
  <si>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</si>
  <si>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</si>
  <si>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</si>
  <si>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</si>
  <si>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</si>
  <si>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</si>
  <si>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</si>
  <si>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</si>
  <si>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</si>
  <si>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</si>
  <si>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</si>
  <si>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</si>
  <si>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</si>
  <si>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</si>
  <si>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</si>
  <si>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</si>
  <si>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</si>
  <si>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</si>
  <si>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</si>
  <si>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</si>
  <si>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</si>
  <si>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</si>
  <si>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</si>
  <si>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</si>
  <si>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</si>
  <si>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</si>
  <si>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</si>
  <si>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</si>
  <si>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</si>
  <si>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</si>
  <si>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</si>
  <si>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</si>
  <si>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</si>
  <si>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</si>
  <si>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</si>
  <si>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</si>
  <si>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</si>
  <si>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</si>
  <si>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</si>
  <si>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</si>
  <si>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</si>
  <si>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</si>
  <si>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</si>
  <si>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</si>
  <si>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</si>
  <si>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</si>
  <si>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</si>
  <si>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</si>
  <si>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</si>
  <si>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</si>
  <si>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</si>
  <si>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</si>
  <si>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</si>
  <si>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</si>
  <si>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</si>
  <si>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</si>
  <si>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</si>
  <si>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</si>
  <si>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</si>
  <si>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</si>
  <si>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</si>
  <si>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</si>
  <si>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</si>
  <si>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</si>
  <si>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</si>
  <si>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</si>
  <si>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</si>
  <si>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</si>
  <si>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</si>
  <si>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</si>
  <si>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</si>
  <si>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</si>
  <si>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</si>
  <si>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</si>
  <si>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</si>
  <si>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</si>
  <si>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</si>
  <si>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</si>
  <si>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</si>
  <si>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</si>
  <si>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</si>
  <si>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</si>
  <si>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</si>
  <si>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</si>
  <si>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</si>
  <si>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</si>
  <si>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</si>
  <si>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</si>
  <si>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</si>
  <si>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</si>
  <si>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</si>
  <si>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</si>
  <si>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</si>
  <si>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</si>
  <si>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</si>
  <si>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</si>
  <si>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</si>
  <si>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</si>
  <si>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</si>
  <si>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</si>
  <si>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</si>
  <si>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</si>
  <si>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</si>
  <si>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</si>
  <si>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</si>
  <si>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</si>
  <si>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</si>
  <si>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</si>
  <si>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</si>
  <si>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</si>
  <si>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</si>
  <si>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</si>
  <si>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</si>
  <si>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</si>
  <si>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</si>
  <si>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</si>
  <si>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</si>
  <si>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</si>
  <si>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</si>
  <si>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</si>
  <si>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</si>
  <si>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</si>
  <si>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</si>
  <si>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</si>
  <si>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</si>
  <si>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</si>
  <si>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</si>
  <si>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</si>
  <si>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</si>
  <si>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</si>
  <si>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</si>
  <si>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</si>
  <si>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</si>
  <si>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</si>
  <si>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</si>
  <si>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</si>
  <si>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</si>
  <si>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</si>
  <si>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</si>
  <si>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</si>
  <si>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</si>
  <si>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</si>
  <si>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</si>
  <si>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</si>
  <si>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</si>
  <si>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</si>
  <si>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</si>
  <si>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</si>
  <si>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</si>
  <si>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</si>
  <si>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</si>
  <si>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</si>
  <si>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</si>
  <si>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</si>
  <si>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</si>
  <si>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</si>
  <si>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</si>
  <si>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</si>
  <si>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</si>
  <si>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</si>
  <si>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</si>
  <si>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</si>
  <si>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</si>
  <si>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</si>
  <si>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</si>
  <si>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</si>
  <si>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</si>
  <si>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</si>
  <si>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</si>
  <si>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</si>
  <si>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</si>
  <si>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</si>
  <si>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</si>
  <si>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</si>
  <si>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</si>
  <si>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</si>
  <si>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</si>
  <si>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</si>
  <si>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</si>
  <si>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</si>
  <si>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</si>
  <si>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</si>
  <si>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</si>
  <si>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</si>
  <si>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</si>
  <si>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</si>
  <si>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</si>
  <si>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</si>
  <si>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</si>
  <si>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</si>
  <si>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</si>
  <si>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</si>
  <si>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</si>
  <si>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</si>
  <si>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</si>
  <si>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</si>
  <si>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</si>
  <si>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</si>
  <si>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</si>
  <si>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</si>
  <si>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</si>
  <si>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</si>
  <si>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</si>
  <si>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</si>
  <si>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</si>
  <si>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</si>
  <si>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</si>
  <si>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</si>
  <si>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</si>
  <si>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</si>
  <si>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</si>
  <si>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</si>
  <si>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</si>
  <si>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</si>
  <si>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</si>
  <si>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</si>
  <si>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</si>
  <si>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</si>
  <si>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</si>
  <si>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</si>
  <si>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</si>
  <si>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</si>
  <si>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</si>
  <si>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</si>
  <si>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</si>
  <si>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</si>
  <si>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</si>
  <si>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</si>
  <si>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</si>
  <si>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</si>
  <si>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</si>
  <si>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</si>
  <si>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</si>
  <si>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</si>
  <si>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</si>
  <si>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</si>
  <si>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</si>
  <si>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</si>
  <si>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</si>
  <si>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</si>
  <si>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</si>
  <si>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</si>
  <si>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</si>
  <si>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</si>
  <si>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</si>
  <si>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</si>
  <si>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</si>
  <si>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</si>
  <si>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</si>
  <si>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</si>
  <si>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</si>
  <si>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</si>
  <si>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</si>
  <si>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</si>
  <si>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</si>
  <si>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</si>
  <si>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</si>
  <si>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</si>
  <si>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</si>
  <si>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</si>
  <si>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</si>
  <si>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</si>
  <si>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</si>
  <si>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</si>
  <si>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</si>
  <si>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</si>
  <si>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</si>
  <si>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</si>
  <si>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</si>
  <si>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</si>
  <si>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</si>
  <si>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</si>
  <si>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</si>
  <si>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</si>
  <si>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</si>
  <si>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</si>
  <si>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</si>
  <si>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</si>
  <si>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</si>
  <si>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</si>
  <si>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</si>
  <si>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</si>
  <si>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</si>
  <si>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</si>
  <si>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</si>
  <si>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</si>
  <si>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</si>
  <si>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</si>
  <si>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</si>
  <si>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</si>
  <si>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</si>
  <si>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</si>
  <si>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</si>
  <si>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</si>
  <si>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</si>
  <si>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</si>
  <si>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</si>
  <si>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</si>
  <si>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</si>
  <si>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</si>
  <si>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</si>
  <si>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</si>
  <si>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</si>
  <si>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</si>
  <si>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</si>
  <si>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</si>
  <si>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</si>
  <si>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</si>
  <si>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</si>
  <si>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</si>
  <si>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</si>
  <si>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</si>
  <si>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</si>
  <si>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</si>
  <si>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</si>
  <si>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</si>
  <si>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</si>
  <si>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</si>
  <si>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</si>
  <si>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</si>
  <si>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</si>
  <si>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</si>
  <si>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</si>
  <si>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</si>
  <si>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</si>
  <si>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</si>
  <si>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</si>
  <si>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</si>
  <si>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</si>
  <si>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</si>
  <si>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</si>
  <si>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</si>
  <si>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</si>
  <si>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</si>
  <si>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</si>
  <si>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</si>
  <si>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</si>
  <si>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</si>
  <si>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</si>
  <si>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</si>
  <si>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</si>
  <si>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</si>
  <si>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</si>
  <si>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</si>
  <si>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</si>
  <si>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</si>
  <si>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</si>
  <si>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</si>
  <si>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</si>
  <si>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</si>
  <si>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</si>
  <si>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</si>
  <si>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</si>
  <si>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</si>
  <si>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</si>
  <si>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</si>
  <si>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</si>
  <si>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</si>
  <si>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</si>
  <si>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</si>
  <si>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</si>
  <si>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</si>
  <si>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</si>
  <si>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</si>
  <si>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</si>
  <si>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</si>
  <si>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</si>
  <si>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</si>
  <si>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</si>
  <si>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</si>
  <si>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</si>
  <si>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</si>
  <si>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</si>
  <si>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</si>
  <si>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</si>
  <si>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</si>
  <si>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</si>
  <si>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</si>
  <si>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</si>
  <si>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</si>
  <si>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</si>
  <si>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</si>
  <si>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</si>
  <si>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</si>
  <si>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</si>
  <si>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</si>
  <si>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</si>
  <si>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</si>
  <si>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</si>
  <si>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</si>
  <si>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</si>
  <si>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</si>
  <si>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</si>
  <si>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</si>
  <si>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</si>
  <si>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</si>
  <si>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</si>
  <si>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</si>
  <si>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</si>
  <si>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</si>
  <si>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</si>
  <si>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</si>
  <si>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</si>
  <si>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</si>
  <si>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</si>
  <si>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</si>
  <si>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</si>
  <si>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</si>
  <si>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</si>
  <si>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</si>
  <si>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</si>
  <si>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</si>
  <si>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</si>
  <si>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</si>
  <si>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</si>
  <si>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</si>
  <si>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</si>
  <si>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</si>
  <si>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</si>
  <si>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</si>
  <si>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</si>
  <si>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</si>
  <si>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</si>
  <si>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</si>
  <si>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</si>
  <si>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</si>
  <si>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</si>
  <si>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</si>
  <si>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</si>
  <si>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</si>
  <si>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</si>
  <si>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</si>
  <si>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</si>
  <si>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</si>
  <si>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</si>
  <si>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</si>
  <si>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</si>
  <si>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</si>
  <si>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</si>
  <si>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</si>
  <si>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</si>
  <si>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</si>
  <si>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</si>
  <si>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</si>
  <si>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</si>
  <si>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</si>
  <si>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</si>
  <si>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</si>
  <si>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</si>
  <si>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</si>
  <si>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</si>
  <si>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</si>
  <si>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</si>
  <si>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</si>
  <si>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</si>
  <si>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</si>
  <si>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</si>
  <si>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</si>
  <si>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</si>
  <si>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</si>
  <si>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</si>
  <si>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</si>
  <si>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</si>
  <si>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</si>
  <si>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</si>
  <si>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</si>
  <si>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</si>
  <si>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</si>
  <si>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</si>
  <si>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</si>
  <si>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</si>
  <si>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</si>
  <si>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</si>
  <si>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</si>
  <si>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</si>
  <si>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</si>
  <si>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</si>
  <si>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</si>
  <si>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</si>
  <si>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</si>
  <si>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</si>
  <si>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</si>
  <si>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</si>
  <si>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</si>
  <si>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</si>
  <si>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</si>
  <si>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</si>
  <si>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</si>
  <si>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</si>
  <si>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</si>
  <si>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</si>
  <si>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</si>
  <si>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</si>
  <si>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</si>
  <si>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</si>
  <si>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</si>
  <si>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</si>
  <si>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</si>
  <si>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</si>
  <si>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</si>
  <si>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</si>
  <si>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</si>
  <si>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</si>
  <si>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</si>
  <si>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</si>
  <si>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</si>
  <si>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</si>
  <si>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</si>
  <si>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</si>
  <si>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</si>
  <si>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</si>
  <si>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</si>
  <si>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</si>
  <si>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</si>
  <si>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</si>
  <si>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</si>
  <si>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</si>
  <si>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</si>
  <si>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</si>
  <si>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</si>
  <si>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</si>
  <si>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</si>
  <si>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</si>
  <si>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</si>
  <si>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</si>
  <si>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</si>
  <si>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</si>
  <si>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</si>
  <si>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</si>
  <si>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</si>
  <si>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</si>
  <si>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</si>
  <si>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</si>
  <si>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</si>
  <si>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</si>
  <si>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</si>
  <si>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</si>
  <si>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</si>
  <si>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</si>
  <si>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</si>
  <si>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</si>
  <si>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</si>
  <si>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</si>
  <si>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</si>
  <si>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</si>
  <si>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</si>
  <si>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</si>
  <si>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</si>
  <si>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</si>
  <si>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</si>
  <si>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</si>
  <si>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</si>
  <si>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</si>
  <si>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</si>
  <si>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</si>
  <si>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</si>
  <si>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</si>
  <si>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</si>
  <si>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</si>
  <si>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</si>
  <si>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</si>
  <si>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</si>
  <si>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</si>
  <si>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</si>
  <si>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</si>
  <si>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</si>
  <si>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</si>
  <si>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</si>
  <si>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</si>
  <si>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</si>
  <si>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</si>
  <si>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</si>
  <si>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</si>
  <si>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</si>
  <si>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</si>
  <si>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</si>
  <si>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</si>
  <si>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</si>
  <si>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</si>
  <si>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</si>
  <si>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</si>
  <si>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</si>
  <si>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</si>
  <si>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</si>
  <si>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</si>
  <si>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</si>
  <si>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</si>
  <si>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</si>
  <si>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</si>
  <si>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</si>
  <si>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</si>
  <si>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</si>
  <si>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</si>
  <si>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</si>
  <si>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</si>
  <si>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</si>
  <si>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</si>
  <si>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</si>
  <si>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</si>
  <si>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</si>
  <si>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</si>
  <si>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</si>
  <si>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</si>
  <si>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</si>
  <si>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</si>
  <si>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</si>
  <si>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</si>
  <si>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</si>
  <si>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</si>
  <si>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</si>
  <si>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</si>
  <si>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</si>
  <si>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</si>
  <si>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</si>
  <si>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</si>
  <si>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</si>
  <si>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</si>
  <si>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</si>
  <si>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</si>
  <si>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</si>
  <si>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</si>
  <si>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</si>
  <si>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</si>
  <si>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</si>
  <si>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</si>
  <si>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</si>
  <si>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</si>
  <si>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</si>
  <si>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</si>
  <si>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</si>
  <si>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</si>
  <si>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</si>
  <si>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</si>
  <si>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</si>
  <si>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</si>
  <si>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</si>
  <si>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</si>
  <si>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</si>
  <si>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</si>
  <si>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</si>
  <si>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</si>
  <si>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</si>
  <si>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</si>
  <si>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</si>
  <si>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</si>
  <si>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</si>
  <si>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</si>
  <si>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</si>
  <si>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</si>
  <si>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</si>
  <si>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</si>
  <si>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</si>
  <si>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</si>
  <si>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</si>
  <si>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</si>
  <si>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</si>
  <si>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</si>
  <si>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</si>
  <si>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</si>
  <si>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</si>
  <si>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</si>
  <si>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</si>
  <si>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</si>
  <si>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</si>
  <si>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</si>
  <si>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</si>
  <si>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</si>
  <si>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</si>
  <si>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</si>
  <si>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</si>
  <si>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</si>
  <si>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</si>
  <si>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</si>
  <si>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</si>
  <si>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</si>
  <si>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</si>
  <si>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</si>
  <si>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</si>
  <si>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</si>
  <si>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</si>
  <si>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</si>
  <si>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</si>
  <si>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</si>
  <si>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</si>
  <si>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</si>
  <si>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</si>
  <si>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</si>
  <si>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</si>
  <si>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</si>
  <si>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</si>
  <si>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</si>
  <si>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</si>
  <si>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</si>
  <si>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</si>
  <si>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</si>
  <si>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</si>
  <si>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</si>
  <si>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</si>
  <si>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</si>
  <si>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</si>
  <si>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</si>
  <si>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</si>
  <si>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</si>
  <si>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</si>
  <si>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</si>
  <si>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</si>
  <si>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</si>
  <si>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</si>
  <si>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</si>
  <si>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</si>
  <si>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</si>
  <si>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</si>
  <si>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</si>
  <si>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</si>
  <si>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</si>
  <si>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</si>
  <si>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</si>
  <si>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</si>
  <si>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</si>
  <si>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</si>
  <si>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</si>
  <si>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</si>
  <si>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</si>
  <si>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</si>
  <si>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</si>
  <si>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</si>
  <si>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</si>
  <si>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</si>
  <si>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</si>
  <si>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</si>
  <si>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</si>
  <si>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</si>
  <si>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</si>
  <si>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</si>
  <si>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</si>
  <si>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</si>
  <si>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</si>
  <si>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</si>
  <si>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</si>
  <si>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</si>
  <si>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</si>
  <si>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</si>
  <si>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</si>
  <si>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</si>
  <si>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</si>
  <si>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</si>
  <si>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</si>
  <si>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</si>
  <si>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</si>
  <si>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</si>
  <si>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</si>
  <si>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</si>
  <si>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</si>
  <si>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</si>
  <si>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</si>
  <si>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</si>
  <si>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</si>
  <si>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</si>
  <si>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</si>
  <si>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</si>
  <si>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</si>
  <si>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</si>
  <si>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</si>
  <si>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</si>
  <si>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</si>
  <si>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</si>
  <si>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</si>
  <si>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</si>
  <si>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</si>
  <si>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</si>
  <si>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</si>
  <si>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</si>
  <si>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</si>
  <si>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</si>
  <si>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</si>
  <si>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</si>
  <si>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</si>
  <si>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</si>
  <si>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</si>
  <si>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</si>
  <si>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</si>
  <si>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</si>
  <si>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</si>
  <si>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</si>
  <si>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</si>
  <si>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</si>
  <si>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</si>
  <si>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</si>
  <si>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</si>
  <si>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</si>
  <si>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</si>
  <si>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</si>
  <si>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</si>
  <si>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</si>
  <si>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</si>
  <si>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</si>
  <si>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</si>
  <si>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</si>
  <si>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</si>
  <si>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</si>
  <si>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</si>
  <si>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</si>
  <si>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</si>
  <si>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</si>
  <si>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</si>
  <si>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</si>
  <si>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</si>
  <si>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</si>
  <si>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</si>
  <si>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</si>
  <si>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</si>
  <si>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</si>
  <si>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</si>
  <si>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</si>
  <si>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</si>
  <si>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</si>
  <si>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</si>
  <si>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</si>
  <si>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</si>
  <si>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</si>
  <si>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</si>
  <si>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</si>
  <si>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</si>
  <si>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</si>
  <si>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</si>
  <si>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</si>
  <si>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</si>
  <si>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</si>
  <si>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</si>
  <si>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</si>
  <si>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</si>
  <si>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</si>
  <si>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</si>
  <si>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</si>
  <si>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</si>
  <si>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</si>
  <si>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</si>
  <si>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</si>
  <si>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</si>
  <si>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</si>
  <si>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</si>
  <si>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</si>
  <si>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</si>
  <si>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</si>
  <si>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</si>
  <si>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</si>
  <si>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</si>
  <si>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</si>
  <si>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</si>
  <si>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</si>
  <si>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</si>
  <si>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</si>
  <si>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</si>
  <si>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</si>
  <si>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</si>
  <si>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</si>
  <si>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</si>
  <si>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</si>
  <si>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</si>
  <si>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</si>
  <si>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</si>
  <si>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</si>
  <si>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</si>
  <si>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</si>
  <si>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</si>
  <si>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</si>
  <si>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</si>
  <si>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</si>
  <si>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</si>
  <si>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</si>
  <si>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</si>
  <si>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</si>
  <si>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</si>
  <si>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</si>
  <si>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</si>
  <si>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</si>
  <si>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</si>
  <si>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</si>
  <si>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</si>
  <si>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</si>
  <si>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</si>
  <si>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</si>
  <si>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</si>
  <si>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</si>
  <si>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</si>
  <si>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</si>
  <si>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</si>
  <si>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</si>
  <si>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</si>
  <si>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</si>
  <si>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</si>
  <si>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</si>
  <si>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</si>
  <si>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</si>
  <si>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</si>
  <si>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</si>
  <si>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</si>
  <si>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</si>
  <si>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</si>
  <si>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</si>
  <si>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</si>
  <si>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</si>
  <si>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</si>
  <si>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</si>
  <si>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</si>
  <si>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</si>
  <si>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</si>
  <si>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</si>
  <si>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</si>
  <si>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</si>
  <si>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</si>
  <si>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</si>
  <si>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</si>
  <si>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</si>
  <si>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</si>
  <si>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</si>
  <si>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</si>
  <si>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</si>
  <si>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</si>
  <si>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</si>
  <si>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</si>
  <si>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</si>
  <si>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</si>
  <si>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</si>
  <si>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</si>
  <si>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</si>
  <si>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</si>
  <si>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</si>
  <si>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</si>
  <si>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</si>
  <si>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</si>
  <si>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</si>
  <si>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</si>
  <si>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</si>
  <si>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</si>
  <si>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</si>
  <si>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</si>
  <si>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</si>
  <si>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</si>
  <si>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</si>
  <si>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</si>
  <si>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</si>
  <si>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</si>
  <si>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</si>
  <si>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</si>
  <si>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</si>
  <si>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</si>
  <si>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</si>
  <si>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</si>
  <si>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</si>
  <si>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</si>
  <si>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</si>
  <si>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</si>
  <si>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</si>
  <si>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</si>
  <si>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</si>
  <si>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</si>
  <si>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</si>
  <si>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</si>
  <si>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</si>
  <si>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</si>
  <si>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</si>
  <si>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</si>
  <si>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</si>
  <si>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</si>
  <si>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</si>
  <si>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</si>
  <si>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</si>
  <si>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</si>
  <si>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</si>
  <si>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</si>
  <si>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</si>
  <si>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</si>
  <si>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</si>
  <si>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</si>
  <si>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</si>
  <si>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</si>
  <si>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</si>
  <si>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</si>
  <si>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</si>
  <si>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</si>
  <si>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</si>
  <si>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</si>
  <si>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</si>
  <si>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</si>
  <si>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</si>
  <si>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</si>
  <si>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</si>
  <si>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</si>
  <si>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</si>
  <si>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</si>
  <si>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</si>
  <si>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</si>
  <si>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</si>
  <si>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</si>
  <si>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</si>
  <si>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</si>
  <si>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</si>
  <si>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</si>
  <si>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</si>
  <si>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</si>
  <si>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</si>
  <si>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</si>
  <si>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</si>
  <si>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</si>
  <si>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</si>
  <si>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</si>
  <si>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</si>
  <si>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</si>
  <si>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</si>
  <si>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</si>
  <si>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</si>
  <si>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</si>
  <si>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</si>
  <si>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</si>
  <si>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</si>
  <si>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</si>
  <si>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</si>
  <si>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</si>
  <si>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</si>
  <si>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</si>
  <si>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</si>
  <si>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</si>
  <si>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</si>
  <si>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</si>
  <si>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</si>
  <si>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</si>
  <si>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</si>
  <si>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</si>
  <si>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</si>
  <si>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</si>
  <si>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</si>
  <si>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</si>
  <si>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</si>
  <si>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</si>
  <si>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</si>
  <si>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</si>
  <si>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</si>
  <si>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</si>
  <si>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</si>
  <si>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</si>
  <si>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</si>
  <si>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</si>
  <si>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</si>
  <si>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</si>
  <si>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</si>
  <si>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</si>
  <si>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</si>
  <si>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</si>
  <si>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</si>
  <si>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</si>
  <si>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</si>
  <si>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</si>
  <si>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</si>
  <si>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</si>
  <si>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</si>
  <si>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</si>
  <si>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</si>
  <si>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</si>
  <si>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</si>
  <si>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</si>
  <si>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</si>
  <si>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</si>
  <si>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</si>
  <si>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</si>
  <si>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</si>
  <si>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</si>
  <si>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</si>
  <si>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</si>
  <si>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</si>
  <si>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</si>
  <si>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</si>
  <si>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</si>
  <si>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</si>
  <si>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</si>
  <si>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</si>
  <si>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</si>
  <si>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</si>
  <si>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</si>
  <si>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</si>
  <si>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</si>
  <si>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</si>
  <si>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</si>
  <si>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</si>
  <si>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</si>
  <si>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</si>
  <si>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</si>
  <si>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</si>
  <si>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</si>
  <si>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</si>
  <si>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</si>
  <si>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</si>
  <si>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</si>
  <si>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</si>
  <si>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</si>
  <si>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</si>
  <si>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</si>
  <si>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</si>
  <si>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</si>
  <si>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</si>
  <si>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</si>
  <si>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</si>
  <si>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</si>
  <si>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</si>
  <si>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</si>
  <si>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</si>
  <si>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</si>
  <si>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</si>
  <si>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</si>
  <si>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</si>
  <si>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</si>
  <si>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</si>
  <si>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</si>
  <si>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</si>
  <si>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</si>
  <si>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</si>
  <si>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</si>
  <si>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</si>
  <si>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</si>
  <si>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</si>
  <si>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</si>
  <si>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</si>
  <si>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</si>
  <si>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</si>
  <si>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</si>
  <si>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</si>
  <si>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</si>
  <si>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</si>
  <si>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</si>
  <si>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</si>
  <si>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</si>
  <si>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</si>
  <si>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</si>
  <si>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</si>
  <si>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</si>
  <si>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</si>
  <si>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</si>
  <si>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</si>
  <si>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</si>
  <si>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</si>
  <si>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</si>
  <si>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</si>
  <si>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</si>
  <si>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</si>
  <si>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</si>
  <si>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</si>
  <si>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</si>
  <si>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</si>
  <si>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</si>
  <si>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</si>
  <si>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</si>
  <si>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</si>
  <si>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</si>
  <si>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</si>
  <si>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</si>
  <si>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</si>
  <si>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</si>
  <si>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</si>
  <si>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</si>
  <si>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</si>
  <si>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</si>
  <si>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</si>
  <si>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</si>
  <si>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</si>
  <si>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</si>
  <si>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</si>
  <si>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</si>
  <si>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</si>
  <si>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</si>
  <si>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</si>
  <si>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</si>
  <si>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</si>
  <si>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</si>
  <si>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</si>
  <si>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</si>
  <si>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</si>
  <si>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</si>
  <si>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</si>
  <si>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</si>
  <si>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</si>
  <si>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</si>
  <si>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</si>
  <si>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</si>
  <si>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</si>
  <si>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</si>
  <si>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</si>
  <si>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</si>
  <si>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</si>
  <si>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</si>
  <si>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</si>
  <si>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</si>
  <si>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</si>
  <si>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</si>
  <si>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</si>
  <si>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</si>
  <si>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</si>
  <si>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</si>
  <si>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</si>
  <si>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</si>
  <si>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</si>
  <si>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</si>
  <si>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</si>
  <si>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</si>
  <si>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</si>
  <si>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</si>
  <si>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</si>
  <si>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</si>
  <si>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</si>
  <si>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</si>
  <si>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</si>
  <si>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</si>
  <si>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</si>
  <si>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</si>
  <si>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</si>
  <si>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</si>
  <si>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</si>
  <si>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</si>
  <si>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</si>
  <si>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</si>
  <si>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</si>
  <si>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</si>
  <si>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</si>
  <si>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</si>
  <si>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</si>
  <si>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</si>
  <si>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</si>
  <si>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</si>
  <si>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</si>
  <si>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</si>
  <si>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</si>
  <si>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</si>
  <si>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</si>
  <si>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</si>
  <si>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</si>
  <si>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</si>
  <si>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</si>
  <si>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</si>
  <si>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</si>
  <si>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</si>
  <si>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</si>
  <si>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</si>
  <si>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</si>
  <si>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</si>
  <si>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</si>
  <si>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</si>
  <si>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</si>
  <si>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</si>
  <si>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</si>
  <si>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</si>
  <si>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</si>
  <si>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</si>
  <si>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</si>
  <si>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</si>
  <si>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</si>
  <si>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</si>
  <si>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</si>
  <si>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</si>
  <si>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</si>
  <si>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</si>
  <si>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</si>
  <si>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</si>
  <si>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</si>
  <si>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</si>
  <si>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</si>
  <si>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</si>
  <si>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</si>
  <si>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</si>
  <si>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</si>
  <si>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</si>
  <si>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</si>
  <si>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</si>
  <si>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</si>
  <si>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</si>
  <si>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</si>
  <si>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</si>
  <si>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</si>
  <si>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</si>
  <si>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</si>
  <si>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</si>
  <si>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</si>
  <si>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</si>
  <si>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</si>
  <si>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</si>
  <si>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</si>
  <si>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</si>
  <si>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</si>
  <si>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</si>
  <si>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</si>
  <si>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</si>
  <si>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</si>
  <si>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</si>
  <si>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</si>
  <si>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</si>
  <si>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</si>
  <si>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</si>
  <si>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</si>
  <si>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</si>
  <si>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</si>
  <si>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</si>
  <si>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</si>
  <si>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</si>
  <si>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</si>
  <si>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</si>
  <si>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</si>
  <si>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</si>
  <si>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</si>
  <si>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</si>
  <si>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</si>
  <si>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</si>
  <si>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</si>
  <si>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</si>
  <si>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</si>
  <si>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</si>
  <si>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</si>
  <si>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</si>
  <si>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</si>
  <si>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</si>
  <si>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</si>
  <si>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</si>
  <si>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</si>
  <si>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</si>
  <si>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</si>
  <si>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</si>
  <si>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</si>
  <si>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</si>
  <si>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</si>
  <si>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</si>
  <si>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</si>
  <si>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</si>
  <si>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</si>
  <si>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</si>
  <si>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</si>
  <si>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</si>
  <si>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</si>
  <si>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</si>
  <si>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</si>
  <si>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</si>
  <si>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</si>
  <si>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</si>
  <si>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</si>
  <si>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</si>
  <si>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</si>
  <si>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</si>
  <si>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</si>
  <si>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</si>
  <si>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</si>
  <si>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</si>
  <si>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</si>
  <si>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</si>
  <si>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</si>
  <si>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</si>
  <si>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</si>
  <si>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</si>
  <si>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</si>
  <si>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</si>
  <si>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</si>
  <si>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</si>
  <si>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</si>
  <si>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</si>
  <si>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</si>
  <si>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</si>
  <si>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</si>
  <si>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</si>
  <si>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</si>
  <si>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</si>
  <si>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</si>
  <si>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</si>
  <si>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</si>
  <si>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</si>
  <si>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</si>
  <si>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</si>
  <si>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</si>
  <si>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</si>
  <si>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</si>
  <si>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</si>
  <si>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</si>
  <si>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</si>
  <si>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</si>
  <si>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</si>
  <si>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</si>
  <si>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</si>
  <si>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</si>
  <si>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</si>
  <si>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</si>
  <si>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</si>
  <si>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</si>
  <si>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</si>
  <si>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</si>
  <si>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</si>
  <si>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</si>
  <si>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</si>
  <si>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</si>
  <si>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</si>
  <si>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</si>
  <si>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</si>
  <si>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</si>
  <si>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</si>
  <si>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</si>
  <si>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</si>
  <si>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</si>
  <si>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</si>
  <si>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</si>
  <si>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</si>
  <si>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</si>
  <si>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</si>
  <si>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</si>
  <si>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</si>
  <si>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</si>
  <si>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</si>
  <si>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</si>
  <si>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</si>
  <si>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</si>
  <si>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</si>
  <si>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</si>
  <si>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</si>
  <si>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</si>
  <si>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</si>
  <si>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</si>
  <si>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</si>
  <si>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</si>
  <si>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</si>
  <si>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</si>
  <si>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</si>
  <si>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</si>
  <si>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</si>
  <si>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</si>
  <si>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</si>
  <si>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</si>
  <si>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</si>
  <si>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</si>
  <si>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</si>
  <si>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</si>
  <si>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</si>
  <si>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</si>
  <si>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</si>
  <si>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</si>
  <si>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</si>
  <si>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</si>
  <si>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</si>
  <si>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</si>
  <si>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</si>
  <si>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</si>
  <si>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</si>
  <si>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</si>
  <si>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</si>
  <si>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</si>
  <si>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</si>
  <si>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</si>
  <si>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</si>
  <si>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</si>
  <si>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</si>
  <si>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</si>
  <si>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</si>
  <si>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</si>
  <si>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</si>
  <si>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</si>
  <si>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</si>
  <si>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</si>
  <si>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</si>
  <si>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</si>
  <si>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</si>
  <si>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</si>
  <si>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</si>
  <si>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</si>
  <si>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</si>
  <si>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</si>
  <si>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</si>
  <si>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</si>
  <si>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</si>
  <si>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</si>
  <si>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</si>
  <si>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</si>
  <si>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</si>
  <si>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</si>
  <si>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</si>
  <si>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</si>
  <si>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</si>
  <si>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</si>
  <si>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</si>
  <si>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</si>
  <si>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</si>
  <si>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</si>
  <si>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</si>
  <si>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</si>
  <si>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</si>
  <si>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</si>
  <si>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</si>
  <si>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</si>
  <si>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</si>
  <si>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</si>
  <si>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</si>
  <si>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</si>
  <si>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</si>
  <si>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</si>
  <si>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</si>
  <si>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</si>
  <si>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</si>
  <si>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</si>
  <si>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</si>
  <si>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</si>
  <si>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</si>
  <si>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</si>
  <si>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</si>
  <si>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</si>
  <si>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</si>
  <si>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</si>
  <si>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</si>
  <si>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</si>
  <si>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</si>
  <si>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</si>
  <si>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</si>
  <si>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</si>
  <si>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</si>
  <si>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</si>
  <si>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</si>
  <si>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</si>
  <si>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</si>
  <si>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</si>
  <si>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</si>
  <si>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</si>
  <si>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</si>
  <si>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</si>
  <si>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</si>
  <si>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</si>
  <si>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</si>
  <si>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</si>
  <si>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</si>
  <si>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</si>
  <si>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</si>
  <si>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</si>
  <si>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</si>
  <si>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</si>
  <si>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</si>
  <si>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</si>
  <si>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</si>
  <si>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</si>
  <si>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</si>
  <si>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</si>
  <si>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</si>
  <si>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</si>
  <si>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</si>
  <si>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</si>
  <si>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</si>
  <si>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</si>
  <si>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</si>
  <si>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</si>
  <si>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</si>
  <si>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</si>
  <si>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</si>
  <si>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</si>
  <si>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</si>
  <si>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</si>
  <si>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</si>
  <si>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</si>
  <si>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</si>
  <si>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</si>
  <si>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</si>
  <si>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</si>
  <si>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</si>
  <si>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</si>
  <si>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</si>
  <si>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</si>
  <si>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</si>
  <si>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</si>
  <si>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</si>
  <si>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</si>
  <si>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</si>
  <si>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</si>
  <si>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</si>
  <si>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</si>
  <si>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</si>
  <si>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</si>
  <si>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</si>
  <si>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</si>
  <si>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</si>
  <si>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</si>
  <si>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</si>
  <si>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</si>
  <si>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</si>
  <si>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</si>
  <si>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</si>
  <si>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</si>
  <si>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</si>
  <si>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</si>
  <si>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</si>
  <si>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</si>
  <si>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</si>
  <si>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</si>
  <si>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</si>
  <si>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</si>
  <si>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</si>
  <si>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</si>
  <si>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</si>
  <si>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</si>
  <si>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</si>
  <si>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</si>
  <si>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</si>
  <si>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</si>
  <si>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</si>
  <si>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</si>
  <si>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</si>
  <si>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</si>
  <si>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</si>
  <si>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</si>
  <si>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</si>
  <si>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</si>
  <si>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</si>
  <si>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</si>
  <si>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</si>
  <si>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</si>
  <si>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</si>
  <si>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</si>
  <si>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</si>
  <si>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</si>
  <si>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</si>
  <si>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</si>
  <si>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</si>
  <si>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</si>
  <si>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</si>
  <si>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</si>
  <si>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</si>
  <si>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</si>
  <si>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</si>
  <si>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</si>
  <si>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</si>
  <si>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</si>
  <si>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</si>
  <si>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</si>
  <si>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</si>
  <si>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</si>
  <si>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</si>
  <si>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</si>
  <si>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</si>
  <si>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</si>
  <si>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</si>
  <si>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</si>
  <si>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</si>
  <si>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</si>
  <si>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</si>
  <si>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</si>
  <si>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</si>
  <si>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</si>
  <si>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</si>
  <si>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</si>
  <si>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</si>
  <si>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</si>
  <si>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</si>
  <si>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</si>
  <si>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</si>
  <si>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</si>
  <si>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</si>
  <si>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</si>
  <si>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</si>
  <si>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</si>
  <si>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</si>
  <si>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</si>
  <si>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</si>
  <si>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</si>
  <si>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</si>
  <si>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</si>
  <si>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</si>
  <si>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</si>
  <si>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</si>
  <si>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</si>
  <si>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</si>
  <si>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</si>
  <si>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</si>
  <si>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</si>
  <si>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</si>
  <si>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</si>
  <si>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</si>
  <si>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</si>
  <si>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</si>
  <si>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</si>
  <si>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</si>
  <si>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</si>
  <si>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</si>
  <si>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</si>
  <si>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</si>
  <si>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</si>
  <si>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</si>
  <si>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</si>
  <si>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</si>
  <si>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</si>
  <si>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</si>
  <si>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</si>
  <si>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</si>
  <si>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</si>
  <si>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</si>
  <si>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</si>
  <si>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</si>
  <si>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</si>
  <si>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</si>
  <si>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</si>
  <si>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</si>
  <si>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</si>
  <si>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</si>
  <si>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</si>
  <si>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</si>
  <si>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</si>
  <si>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</si>
  <si>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</si>
  <si>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</si>
  <si>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</si>
  <si>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</si>
  <si>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</si>
  <si>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</si>
  <si>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</si>
  <si>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</si>
  <si>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</si>
  <si>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</si>
  <si>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</si>
  <si>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</si>
  <si>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</si>
  <si>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</si>
  <si>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</si>
  <si>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</si>
  <si>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</si>
  <si>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</si>
  <si>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</si>
  <si>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</si>
  <si>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</si>
  <si>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</si>
  <si>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</si>
  <si>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</si>
  <si>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</si>
  <si>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</si>
  <si>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</si>
  <si>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</si>
  <si>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</si>
  <si>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</si>
  <si>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</si>
  <si>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</si>
  <si>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</si>
  <si>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</si>
  <si>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</si>
  <si>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</si>
  <si>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</si>
  <si>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</si>
  <si>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</si>
  <si>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</si>
  <si>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</si>
  <si>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</si>
  <si>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</si>
  <si>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</si>
  <si>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</si>
  <si>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</si>
  <si>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</si>
  <si>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</si>
  <si>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</si>
  <si>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</si>
  <si>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</si>
  <si>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</si>
  <si>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</si>
  <si>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</si>
  <si>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</si>
  <si>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</si>
  <si>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</si>
  <si>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</si>
  <si>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</si>
  <si>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</si>
  <si>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</si>
  <si>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</si>
  <si>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</si>
  <si>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</si>
  <si>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</si>
  <si>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</si>
  <si>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</si>
  <si>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</si>
  <si>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</si>
  <si>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</si>
  <si>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</si>
  <si>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</si>
  <si>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</si>
  <si>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</si>
  <si>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</si>
  <si>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</si>
  <si>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</si>
  <si>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</si>
  <si>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</si>
  <si>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</si>
  <si>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</si>
  <si>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</si>
  <si>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</si>
  <si>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</si>
  <si>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</si>
  <si>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</si>
  <si>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</si>
  <si>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</si>
  <si>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</si>
  <si>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</si>
  <si>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</si>
  <si>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</si>
  <si>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</si>
  <si>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</si>
  <si>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</si>
  <si>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</si>
  <si>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</si>
  <si>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</si>
  <si>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</si>
  <si>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</si>
  <si>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</si>
  <si>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</si>
  <si>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</si>
  <si>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</si>
  <si>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</si>
  <si>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</si>
  <si>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</si>
  <si>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</si>
  <si>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</si>
  <si>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</si>
  <si>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</si>
  <si>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</si>
  <si>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</si>
  <si>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</si>
  <si>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</si>
  <si>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</si>
  <si>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</si>
  <si>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</si>
  <si>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</si>
  <si>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</si>
  <si>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</si>
  <si>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</si>
  <si>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</si>
  <si>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</si>
  <si>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</si>
  <si>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</si>
  <si>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</si>
  <si>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</si>
  <si>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</si>
  <si>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</si>
  <si>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</si>
  <si>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</si>
  <si>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</si>
  <si>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</si>
  <si>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</si>
  <si>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</si>
  <si>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</si>
  <si>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</si>
  <si>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</si>
  <si>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</si>
  <si>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</si>
  <si>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</si>
  <si>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</si>
  <si>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</si>
  <si>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</si>
  <si>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</si>
  <si>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</si>
  <si>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</si>
  <si>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</si>
  <si>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</si>
  <si>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</si>
  <si>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</si>
  <si>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</si>
  <si>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</si>
  <si>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</si>
  <si>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</si>
  <si>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</si>
  <si>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</si>
  <si>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</si>
  <si>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</si>
  <si>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</si>
  <si>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</si>
  <si>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</si>
  <si>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</si>
  <si>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</si>
  <si>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</si>
  <si>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</si>
  <si>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</si>
  <si>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</si>
  <si>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</si>
  <si>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</si>
  <si>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</si>
  <si>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</si>
  <si>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</si>
  <si>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</si>
  <si>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</si>
  <si>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</si>
  <si>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</si>
  <si>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</si>
  <si>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</si>
  <si>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</si>
  <si>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</si>
  <si>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</si>
  <si>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</si>
  <si>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</si>
  <si>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</si>
  <si>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</si>
  <si>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</si>
  <si>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</si>
  <si>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</si>
  <si>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</si>
  <si>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</si>
  <si>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</si>
  <si>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</si>
  <si>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</si>
  <si>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</si>
  <si>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</si>
  <si>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</si>
  <si>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</si>
  <si>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</si>
  <si>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</si>
  <si>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</si>
  <si>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</si>
  <si>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</si>
  <si>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</si>
  <si>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</si>
  <si>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</si>
  <si>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</si>
  <si>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</si>
  <si>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</si>
  <si>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</si>
  <si>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</si>
  <si>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</si>
  <si>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</si>
  <si>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</si>
  <si>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</si>
  <si>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</si>
  <si>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</si>
  <si>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</si>
  <si>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</si>
  <si>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</si>
  <si>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</si>
  <si>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</si>
  <si>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</si>
  <si>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</si>
  <si>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</si>
  <si>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</si>
  <si>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</si>
  <si>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</si>
  <si>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</si>
  <si>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</si>
  <si>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</si>
  <si>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</si>
  <si>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</si>
  <si>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</si>
  <si>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</si>
  <si>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</si>
  <si>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</si>
  <si>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</si>
  <si>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</si>
  <si>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</si>
  <si>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</si>
  <si>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</si>
  <si>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</si>
  <si>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</si>
  <si>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</si>
  <si>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</si>
  <si>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</si>
  <si>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</si>
  <si>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</si>
  <si>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</si>
  <si>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</si>
  <si>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</si>
  <si>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</si>
  <si>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</si>
  <si>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</si>
  <si>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</si>
  <si>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</si>
  <si>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</si>
  <si>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</si>
  <si>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</si>
  <si>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</si>
  <si>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</si>
  <si>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</si>
  <si>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</si>
  <si>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</si>
  <si>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</si>
  <si>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</si>
  <si>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</si>
  <si>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</si>
  <si>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</si>
  <si>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</si>
  <si>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</si>
  <si>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</si>
  <si>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</si>
  <si>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</si>
  <si>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</si>
  <si>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</si>
  <si>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</si>
  <si>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</si>
  <si>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</si>
  <si>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</si>
  <si>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</si>
  <si>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</si>
  <si>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</si>
  <si>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</si>
  <si>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</si>
  <si>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</si>
  <si>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</si>
  <si>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</si>
  <si>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</si>
  <si>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</si>
  <si>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</si>
  <si>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</si>
  <si>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</si>
  <si>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</si>
  <si>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</si>
  <si>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</si>
  <si>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</si>
  <si>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</si>
  <si>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</si>
  <si>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</si>
  <si>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</si>
  <si>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</si>
  <si>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</si>
  <si>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</si>
  <si>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</si>
  <si>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</si>
  <si>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</si>
  <si>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</si>
  <si>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</si>
  <si>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</si>
  <si>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</si>
  <si>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</si>
  <si>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</si>
  <si>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</si>
  <si>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</si>
  <si>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</si>
  <si>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</si>
  <si>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</si>
  <si>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</si>
  <si>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</si>
  <si>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</si>
  <si>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</si>
  <si>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</si>
  <si>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</si>
  <si>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</si>
  <si>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</si>
  <si>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</si>
  <si>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</si>
  <si>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</si>
  <si>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</si>
  <si>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</si>
  <si>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</si>
  <si>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</si>
  <si>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</si>
  <si>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</si>
  <si>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</si>
  <si>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</si>
  <si>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</si>
  <si>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</si>
  <si>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</si>
  <si>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</si>
  <si>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</si>
  <si>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</si>
  <si>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</si>
  <si>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</si>
  <si>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</si>
  <si>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</si>
  <si>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</si>
  <si>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</si>
  <si>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</si>
  <si>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</si>
  <si>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</si>
  <si>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</si>
  <si>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</si>
  <si>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</si>
  <si>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</si>
  <si>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</si>
  <si>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</si>
  <si>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</si>
  <si>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</si>
  <si>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</si>
  <si>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</si>
  <si>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</si>
  <si>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</si>
  <si>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</si>
  <si>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</si>
  <si>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</si>
  <si>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</si>
  <si>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</si>
  <si>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</si>
  <si>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</si>
  <si>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</si>
  <si>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</si>
  <si>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</si>
  <si>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</si>
  <si>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</si>
  <si>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</si>
  <si>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</si>
  <si>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</si>
  <si>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</si>
  <si>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</si>
  <si>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</si>
  <si>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</si>
  <si>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</si>
  <si>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</si>
  <si>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</si>
  <si>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</si>
  <si>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</si>
  <si>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</si>
  <si>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</si>
  <si>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</si>
  <si>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</si>
  <si>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</si>
  <si>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</si>
  <si>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</si>
  <si>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</si>
  <si>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</si>
  <si>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</si>
  <si>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</si>
  <si>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</si>
  <si>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</si>
  <si>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</si>
  <si>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</si>
  <si>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</si>
  <si>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</si>
  <si>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</si>
  <si>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</si>
  <si>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</si>
  <si>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</si>
  <si>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</si>
  <si>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</si>
  <si>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</si>
  <si>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</si>
  <si>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</si>
  <si>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</si>
  <si>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</si>
  <si>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</si>
  <si>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</si>
  <si>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</si>
  <si>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</si>
  <si>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</si>
  <si>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</si>
  <si>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</si>
  <si>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</si>
  <si>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</si>
  <si>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</si>
  <si>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</si>
  <si>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</si>
  <si>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</si>
  <si>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</si>
  <si>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</si>
  <si>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</si>
  <si>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</si>
  <si>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</si>
  <si>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</si>
  <si>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</si>
  <si>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</si>
  <si>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</si>
  <si>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</si>
  <si>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</si>
  <si>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</si>
  <si>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</si>
  <si>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</si>
  <si>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</si>
  <si>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</si>
  <si>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</si>
  <si>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</si>
  <si>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</si>
  <si>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</si>
  <si>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</si>
  <si>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</si>
  <si>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</si>
  <si>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</si>
  <si>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</si>
  <si>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</si>
  <si>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</si>
  <si>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</si>
  <si>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</si>
  <si>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</si>
  <si>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</si>
  <si>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</si>
  <si>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</si>
  <si>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</si>
  <si>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</si>
  <si>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</si>
  <si>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</si>
  <si>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</si>
  <si>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</si>
  <si>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</si>
  <si>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</si>
  <si>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</si>
  <si>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</si>
  <si>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</si>
  <si>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</si>
  <si>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</si>
  <si>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</si>
  <si>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</si>
  <si>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</si>
  <si>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</si>
  <si>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</si>
  <si>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</si>
  <si>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</si>
  <si>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</si>
  <si>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</si>
  <si>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</si>
  <si>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</si>
  <si>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</si>
  <si>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</si>
  <si>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</si>
  <si>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</si>
  <si>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</si>
  <si>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</si>
  <si>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</si>
  <si>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</si>
  <si>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</si>
  <si>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</si>
  <si>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</si>
  <si>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</si>
  <si>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</si>
  <si>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</si>
  <si>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</si>
  <si>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</si>
  <si>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</si>
  <si>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</si>
  <si>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</si>
  <si>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</si>
  <si>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</si>
  <si>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</si>
  <si>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</si>
  <si>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</si>
  <si>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</si>
  <si>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</si>
  <si>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</si>
  <si>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</si>
  <si>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</si>
  <si>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</si>
  <si>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</si>
  <si>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</si>
  <si>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</si>
  <si>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</si>
  <si>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</si>
  <si>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</si>
  <si>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</si>
  <si>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</si>
  <si>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</si>
  <si>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</si>
  <si>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</si>
  <si>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</si>
  <si>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</si>
  <si>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</si>
  <si>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</si>
  <si>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</si>
  <si>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</si>
  <si>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</si>
  <si>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</si>
  <si>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</si>
  <si>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</si>
  <si>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</si>
  <si>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</si>
  <si>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</si>
  <si>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</si>
  <si>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</si>
  <si>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</si>
  <si>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</si>
  <si>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</si>
  <si>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</si>
  <si>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</si>
  <si>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</si>
  <si>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</si>
  <si>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</si>
  <si>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</si>
  <si>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</si>
  <si>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</si>
  <si>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</si>
  <si>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</si>
  <si>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</si>
  <si>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</si>
  <si>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</si>
  <si>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</si>
  <si>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</si>
  <si>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</si>
  <si>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</si>
  <si>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</si>
  <si>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</si>
  <si>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</si>
  <si>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</si>
  <si>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</si>
  <si>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</si>
  <si>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</si>
  <si>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</si>
  <si>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</si>
  <si>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</si>
  <si>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</si>
  <si>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</si>
  <si>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</si>
  <si>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</si>
  <si>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</si>
  <si>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</si>
  <si>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</si>
  <si>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</si>
  <si>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</si>
  <si>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</si>
  <si>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</si>
  <si>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</si>
  <si>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</si>
  <si>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</si>
  <si>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</si>
  <si>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</si>
  <si>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</si>
  <si>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</si>
  <si>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</si>
  <si>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</si>
  <si>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</si>
  <si>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</si>
  <si>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</si>
  <si>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</si>
  <si>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</si>
  <si>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</si>
  <si>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</si>
  <si>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</si>
  <si>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</si>
  <si>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</si>
  <si>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</si>
  <si>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</si>
  <si>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</si>
  <si>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</si>
  <si>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</si>
  <si>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</si>
  <si>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</si>
  <si>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</si>
  <si>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</si>
  <si>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</si>
  <si>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</si>
  <si>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</si>
  <si>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</si>
  <si>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</si>
  <si>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</si>
  <si>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</si>
  <si>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</si>
  <si>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</si>
  <si>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</si>
  <si>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</si>
  <si>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</si>
  <si>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</si>
  <si>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</si>
  <si>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</si>
  <si>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</si>
  <si>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</si>
  <si>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</si>
  <si>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</si>
  <si>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</si>
  <si>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</si>
  <si>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</si>
  <si>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</si>
  <si>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</si>
  <si>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</si>
  <si>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</si>
  <si>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</si>
  <si>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</si>
  <si>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</si>
  <si>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</si>
  <si>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</si>
  <si>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</si>
  <si>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</si>
  <si>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</si>
  <si>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</si>
  <si>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</si>
  <si>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</si>
  <si>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</si>
  <si>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</si>
  <si>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</si>
  <si>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</si>
  <si>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</si>
  <si>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</si>
  <si>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</si>
  <si>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</si>
  <si>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</si>
  <si>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</si>
  <si>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</si>
  <si>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</si>
  <si>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</si>
  <si>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</si>
  <si>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</si>
  <si>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</si>
  <si>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</si>
  <si>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</si>
  <si>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</si>
  <si>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</si>
  <si>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</si>
  <si>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</si>
  <si>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</si>
  <si>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</si>
  <si>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</si>
  <si>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</si>
  <si>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</si>
  <si>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</si>
  <si>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</si>
  <si>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</si>
  <si>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</si>
  <si>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</si>
  <si>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</si>
  <si>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</si>
  <si>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</si>
  <si>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</si>
  <si>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</si>
  <si>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</si>
  <si>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</si>
  <si>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</si>
  <si>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</si>
  <si>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</si>
  <si>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</si>
  <si>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</si>
  <si>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</si>
  <si>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</si>
  <si>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</si>
  <si>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</si>
  <si>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</si>
  <si>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</si>
  <si>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</si>
  <si>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</si>
  <si>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</si>
  <si>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</si>
  <si>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</si>
  <si>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</si>
  <si>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</si>
  <si>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</si>
  <si>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</si>
  <si>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</si>
  <si>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</si>
  <si>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</si>
  <si>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</si>
  <si>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</si>
  <si>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</si>
  <si>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</si>
  <si>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</si>
  <si>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</si>
  <si>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</si>
  <si>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</si>
  <si>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</si>
  <si>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</si>
  <si>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</si>
  <si>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</si>
  <si>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</si>
  <si>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</si>
  <si>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</si>
  <si>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</si>
  <si>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</si>
  <si>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</si>
  <si>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</si>
  <si>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</si>
  <si>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</si>
  <si>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</si>
  <si>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</si>
  <si>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</si>
  <si>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</si>
  <si>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</si>
  <si>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</si>
  <si>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</si>
  <si>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</si>
  <si>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</si>
  <si>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</si>
  <si>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</si>
  <si>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</si>
  <si>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</si>
  <si>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</si>
  <si>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</si>
  <si>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</si>
  <si>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</si>
  <si>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</si>
  <si>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</si>
  <si>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</si>
  <si>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</si>
  <si>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</si>
  <si>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</si>
  <si>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</si>
  <si>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</si>
  <si>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</si>
  <si>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</si>
  <si>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</si>
  <si>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</si>
  <si>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</si>
  <si>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</si>
  <si>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</si>
  <si>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</si>
  <si>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</si>
  <si>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</si>
  <si>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</si>
  <si>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</si>
  <si>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</si>
  <si>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</si>
  <si>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</si>
  <si>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</si>
  <si>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</si>
  <si>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</si>
  <si>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</si>
  <si>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</si>
  <si>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</si>
  <si>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</si>
  <si>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</si>
  <si>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</si>
  <si>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</si>
  <si>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</si>
  <si>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</si>
  <si>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</si>
  <si>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</si>
  <si>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</si>
  <si>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</si>
  <si>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</si>
  <si>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</si>
  <si>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</si>
  <si>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</si>
  <si>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</si>
  <si>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</si>
  <si>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</si>
  <si>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</si>
  <si>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</si>
  <si>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</si>
  <si>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</si>
  <si>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</si>
  <si>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</si>
  <si>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</si>
  <si>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</si>
  <si>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</si>
  <si>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</si>
  <si>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</si>
  <si>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</si>
  <si>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</si>
  <si>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</si>
  <si>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</si>
  <si>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</si>
  <si>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</si>
  <si>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</si>
  <si>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</si>
  <si>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</si>
  <si>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</si>
  <si>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</si>
  <si>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</si>
  <si>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</si>
  <si>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</si>
  <si>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</si>
  <si>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</si>
  <si>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</si>
  <si>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</si>
  <si>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</si>
  <si>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</si>
  <si>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</si>
  <si>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</si>
  <si>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</si>
  <si>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</si>
  <si>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</si>
  <si>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</si>
  <si>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</si>
  <si>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</si>
  <si>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</si>
  <si>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</si>
  <si>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</si>
  <si>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</si>
  <si>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</si>
  <si>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</si>
  <si>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</si>
  <si>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</si>
  <si>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</si>
  <si>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</si>
  <si>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</si>
  <si>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</si>
  <si>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</si>
  <si>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</si>
  <si>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</si>
  <si>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</si>
  <si>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</si>
  <si>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</si>
  <si>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</si>
  <si>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</si>
  <si>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</si>
  <si>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</si>
  <si>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</si>
  <si>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</si>
  <si>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</si>
  <si>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</si>
  <si>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</si>
  <si>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</si>
  <si>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</si>
  <si>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</si>
  <si>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</si>
  <si>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</si>
  <si>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</si>
  <si>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</si>
  <si>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</si>
  <si>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</si>
  <si>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</si>
  <si>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</si>
  <si>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</si>
  <si>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</si>
  <si>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</si>
  <si>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</si>
  <si>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</si>
  <si>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</si>
  <si>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</si>
  <si>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</si>
  <si>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</si>
  <si>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</si>
  <si>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</si>
  <si>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</si>
  <si>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</si>
  <si>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</si>
  <si>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</si>
  <si>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</si>
  <si>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</si>
  <si>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</si>
  <si>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</si>
  <si>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</si>
  <si>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</si>
  <si>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</si>
  <si>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</si>
  <si>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</si>
  <si>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</si>
  <si>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</si>
  <si>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</si>
  <si>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</si>
  <si>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</si>
  <si>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</si>
  <si>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</si>
  <si>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</si>
  <si>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</si>
  <si>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</si>
  <si>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</si>
  <si>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</si>
  <si>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</si>
  <si>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</si>
  <si>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</si>
  <si>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</si>
  <si>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</si>
  <si>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</si>
  <si>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</si>
  <si>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</si>
  <si>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</si>
  <si>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</si>
  <si>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</si>
  <si>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</si>
  <si>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</si>
  <si>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</si>
  <si>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</si>
  <si>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</si>
  <si>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</si>
  <si>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</si>
  <si>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</si>
  <si>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</si>
  <si>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</si>
  <si>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</si>
  <si>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</si>
  <si>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</si>
  <si>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</si>
  <si>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</si>
  <si>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</si>
  <si>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</si>
  <si>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</si>
  <si>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</si>
  <si>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</si>
  <si>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</si>
  <si>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</si>
  <si>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</si>
  <si>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</si>
  <si>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</si>
  <si>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</si>
  <si>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</si>
  <si>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</si>
  <si>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</si>
  <si>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</si>
  <si>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</si>
  <si>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</si>
  <si>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</si>
  <si>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</si>
  <si>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</si>
  <si>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</si>
  <si>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</si>
  <si>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</si>
  <si>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</si>
  <si>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</si>
  <si>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</si>
  <si>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</si>
  <si>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</si>
  <si>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</si>
  <si>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</si>
  <si>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</si>
  <si>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</si>
  <si>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</si>
  <si>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</si>
  <si>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</si>
  <si>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</si>
  <si>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</si>
  <si>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</si>
  <si>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</si>
  <si>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</si>
  <si>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</si>
  <si>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</si>
  <si>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</si>
  <si>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</si>
  <si>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</si>
  <si>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</si>
  <si>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</si>
  <si>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</si>
  <si>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</si>
  <si>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</si>
  <si>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</si>
  <si>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</si>
  <si>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</si>
  <si>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</si>
  <si>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</si>
  <si>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</si>
  <si>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</si>
  <si>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</si>
  <si>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</si>
  <si>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</si>
  <si>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</si>
  <si>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</si>
  <si>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</si>
  <si>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</si>
  <si>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</si>
  <si>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</si>
  <si>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</si>
  <si>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</si>
  <si>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</si>
  <si>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</si>
  <si>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</si>
  <si>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</si>
  <si>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</si>
  <si>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</si>
  <si>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</si>
  <si>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</si>
  <si>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</si>
  <si>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</si>
  <si>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</si>
  <si>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</si>
  <si>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</si>
  <si>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</si>
  <si>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</si>
  <si>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</si>
  <si>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</si>
  <si>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</si>
  <si>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</si>
  <si>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</si>
  <si>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</si>
  <si>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</si>
  <si>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</si>
  <si>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</si>
  <si>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</si>
  <si>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</si>
  <si>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</si>
  <si>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</si>
  <si>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</si>
  <si>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</si>
  <si>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</si>
  <si>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</si>
  <si>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</si>
  <si>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</si>
  <si>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</si>
  <si>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</si>
  <si>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</si>
  <si>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</si>
  <si>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</si>
  <si>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</si>
  <si>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</si>
  <si>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</si>
  <si>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</si>
  <si>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</si>
  <si>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</si>
  <si>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</si>
  <si>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</si>
  <si>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</si>
  <si>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</si>
  <si>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</si>
  <si>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</si>
  <si>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</si>
  <si>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</si>
  <si>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</si>
  <si>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</si>
  <si>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</si>
  <si>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</si>
  <si>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</si>
  <si>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</si>
  <si>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</si>
  <si>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</si>
  <si>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</si>
  <si>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</si>
  <si>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</si>
  <si>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</si>
  <si>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</si>
  <si>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</si>
  <si>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</si>
  <si>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</si>
  <si>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</si>
  <si>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</si>
  <si>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</si>
  <si>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</si>
  <si>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</si>
  <si>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</si>
  <si>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</si>
  <si>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</si>
  <si>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</si>
  <si>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</si>
  <si>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</si>
  <si>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</si>
  <si>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</si>
  <si>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</si>
  <si>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</si>
  <si>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</si>
  <si>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</si>
  <si>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</si>
  <si>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</si>
  <si>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</si>
  <si>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</si>
  <si>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</si>
  <si>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</si>
  <si>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</si>
  <si>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</si>
  <si>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</si>
  <si>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</si>
  <si>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</si>
  <si>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</si>
  <si>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</si>
  <si>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</si>
  <si>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</si>
  <si>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</si>
  <si>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</si>
  <si>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</si>
  <si>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</si>
  <si>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</si>
  <si>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</si>
  <si>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</si>
  <si>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</si>
  <si>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</si>
  <si>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</si>
  <si>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</si>
  <si>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</si>
  <si>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</si>
  <si>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</si>
  <si>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</si>
  <si>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</si>
  <si>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</si>
  <si>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</si>
  <si>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</si>
  <si>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</si>
  <si>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</si>
  <si>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</si>
  <si>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</si>
  <si>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</si>
  <si>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</si>
  <si>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</si>
  <si>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</si>
  <si>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</si>
  <si>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</si>
  <si>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</si>
  <si>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</si>
  <si>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</si>
  <si>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</si>
  <si>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</si>
  <si>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</si>
  <si>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</si>
  <si>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</si>
  <si>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</si>
  <si>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</si>
  <si>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</si>
  <si>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</si>
  <si>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</si>
  <si>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</si>
  <si>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</si>
  <si>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</si>
  <si>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</si>
  <si>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</si>
  <si>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</si>
  <si>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</si>
  <si>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</si>
  <si>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</si>
  <si>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</si>
  <si>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</si>
  <si>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</si>
  <si>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</si>
  <si>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</si>
  <si>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</si>
  <si>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</si>
  <si>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</si>
  <si>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</si>
  <si>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</si>
  <si>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</si>
  <si>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</si>
  <si>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</si>
  <si>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</si>
  <si>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</si>
  <si>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</si>
  <si>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</si>
  <si>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</si>
  <si>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</si>
  <si>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</si>
  <si>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</si>
  <si>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</si>
  <si>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</si>
  <si>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</si>
  <si>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</si>
  <si>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</si>
  <si>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</si>
  <si>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</si>
  <si>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</si>
  <si>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</si>
  <si>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</si>
  <si>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</si>
  <si>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</si>
  <si>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</si>
  <si>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</si>
  <si>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</si>
  <si>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</si>
  <si>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</si>
  <si>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</si>
  <si>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</si>
  <si>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</si>
  <si>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</si>
  <si>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</si>
  <si>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</si>
  <si>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</si>
  <si>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</si>
  <si>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</si>
  <si>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</si>
  <si>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</si>
  <si>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</si>
  <si>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</si>
  <si>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</si>
  <si>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</si>
  <si>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</si>
  <si>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</si>
  <si>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</si>
  <si>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</si>
  <si>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</si>
  <si>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</si>
  <si>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</si>
  <si>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</si>
  <si>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</si>
  <si>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</si>
  <si>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</si>
  <si>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</si>
  <si>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</si>
  <si>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</si>
  <si>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</si>
  <si>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</si>
  <si>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</si>
  <si>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</si>
  <si>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</si>
  <si>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</si>
  <si>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</si>
  <si>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</si>
  <si>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</si>
  <si>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</si>
  <si>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</si>
  <si>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</si>
  <si>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</si>
  <si>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</si>
  <si>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</si>
  <si>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</si>
  <si>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</si>
  <si>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</si>
  <si>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</si>
  <si>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</si>
  <si>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</si>
  <si>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</si>
  <si>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</si>
  <si>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</si>
  <si>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</si>
  <si>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</si>
  <si>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</si>
  <si>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</si>
  <si>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</si>
  <si>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</si>
  <si>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</si>
  <si>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</si>
  <si>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</si>
  <si>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</si>
  <si>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</si>
  <si>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</si>
  <si>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</si>
  <si>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</si>
  <si>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</si>
  <si>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</si>
  <si>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</si>
  <si>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</si>
  <si>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</si>
  <si>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</si>
  <si>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</si>
  <si>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</si>
  <si>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</si>
  <si>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</si>
  <si>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</si>
  <si>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</si>
  <si>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</si>
  <si>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</si>
  <si>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</si>
  <si>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</si>
  <si>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</si>
  <si>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</si>
  <si>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</si>
  <si>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</si>
  <si>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</si>
  <si>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</si>
  <si>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</si>
  <si>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</si>
  <si>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</si>
  <si>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</si>
  <si>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</si>
  <si>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</si>
  <si>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</si>
  <si>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</si>
  <si>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</si>
  <si>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</si>
  <si>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</si>
  <si>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</si>
  <si>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</si>
  <si>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</si>
  <si>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</si>
  <si>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</si>
  <si>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</si>
  <si>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</si>
  <si>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</si>
  <si>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</si>
  <si>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</si>
  <si>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</si>
  <si>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</si>
  <si>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</si>
  <si>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</si>
  <si>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</si>
  <si>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</si>
  <si>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</si>
  <si>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</si>
  <si>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</si>
  <si>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</si>
  <si>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</si>
  <si>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</si>
  <si>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</si>
  <si>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</si>
  <si>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</si>
  <si>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</si>
  <si>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</si>
  <si>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</si>
  <si>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</si>
  <si>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</si>
  <si>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</si>
  <si>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</si>
  <si>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</si>
  <si>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</si>
  <si>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</si>
  <si>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</si>
  <si>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</si>
  <si>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</si>
  <si>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</si>
  <si>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</si>
  <si>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</si>
  <si>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</si>
  <si>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</si>
  <si>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</si>
  <si>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</si>
  <si>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</si>
  <si>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</si>
  <si>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</si>
  <si>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</si>
  <si>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</si>
  <si>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</si>
  <si>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</si>
  <si>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</si>
  <si>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</si>
  <si>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</si>
  <si>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</si>
  <si>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</si>
  <si>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</si>
  <si>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</si>
  <si>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</si>
  <si>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</si>
  <si>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</si>
  <si>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</si>
  <si>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</si>
  <si>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</si>
  <si>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</si>
  <si>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</si>
  <si>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</si>
  <si>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</si>
  <si>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</si>
  <si>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</si>
  <si>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</si>
  <si>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</si>
  <si>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</si>
  <si>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</si>
  <si>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</si>
  <si>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</si>
  <si>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</si>
  <si>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</si>
  <si>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</si>
  <si>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</si>
  <si>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</si>
  <si>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</si>
  <si>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</si>
  <si>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</si>
  <si>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</si>
  <si>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</si>
  <si>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</si>
  <si>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</si>
  <si>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</si>
  <si>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</si>
  <si>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</si>
  <si>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</si>
  <si>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</si>
  <si>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</si>
  <si>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</si>
  <si>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</si>
  <si>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</si>
  <si>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</si>
  <si>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</si>
  <si>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</si>
  <si>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</si>
  <si>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</si>
  <si>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</si>
  <si>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</si>
  <si>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</si>
  <si>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</si>
  <si>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</si>
  <si>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</si>
  <si>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</si>
  <si>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</si>
  <si>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</si>
  <si>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</si>
  <si>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</si>
  <si>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</si>
  <si>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</si>
  <si>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</si>
  <si>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</si>
  <si>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</si>
  <si>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</si>
  <si>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</si>
  <si>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</si>
  <si>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</si>
  <si>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</si>
  <si>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</si>
  <si>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</si>
  <si>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</si>
  <si>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</si>
  <si>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</si>
  <si>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</si>
  <si>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</si>
  <si>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</si>
  <si>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</si>
  <si>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</si>
  <si>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</si>
  <si>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</si>
  <si>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</si>
  <si>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</si>
  <si>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</si>
  <si>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</si>
  <si>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</si>
  <si>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</si>
  <si>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</si>
  <si>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</si>
  <si>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</si>
  <si>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</si>
  <si>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</si>
  <si>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</si>
  <si>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</si>
  <si>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</si>
  <si>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</si>
  <si>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</si>
  <si>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</si>
  <si>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</si>
  <si>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</si>
  <si>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</si>
  <si>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</si>
  <si>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</si>
  <si>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</si>
  <si>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</si>
  <si>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</si>
  <si>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</si>
  <si>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</si>
  <si>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</si>
  <si>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</si>
  <si>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</si>
  <si>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</si>
  <si>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</si>
  <si>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</si>
  <si>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</si>
  <si>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</si>
  <si>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</si>
  <si>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</si>
  <si>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</si>
  <si>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</si>
  <si>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</si>
  <si>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</si>
  <si>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</si>
  <si>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</si>
  <si>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</si>
  <si>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</si>
  <si>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</si>
  <si>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</si>
  <si>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</si>
  <si>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</si>
  <si>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</si>
  <si>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</si>
  <si>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</si>
  <si>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</si>
  <si>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</si>
  <si>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</si>
  <si>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</si>
  <si>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</si>
  <si>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</si>
  <si>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</si>
  <si>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</si>
  <si>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</si>
  <si>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</si>
  <si>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</si>
  <si>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</si>
  <si>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</si>
  <si>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</si>
  <si>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</si>
  <si>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</si>
  <si>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</si>
  <si>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</si>
  <si>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</si>
  <si>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</si>
  <si>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</si>
  <si>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</si>
  <si>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</si>
  <si>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</si>
  <si>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</si>
  <si>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</si>
  <si>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</si>
  <si>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</si>
  <si>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</si>
  <si>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</si>
  <si>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</si>
  <si>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</si>
  <si>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</si>
  <si>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</si>
  <si>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</si>
  <si>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</si>
  <si>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</si>
  <si>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</si>
  <si>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</si>
  <si>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</si>
  <si>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</si>
  <si>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</si>
  <si>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</si>
  <si>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</si>
  <si>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</si>
  <si>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</si>
  <si>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</si>
  <si>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</si>
  <si>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</si>
  <si>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</si>
  <si>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</si>
  <si>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</si>
  <si>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</si>
  <si>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</si>
  <si>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</si>
  <si>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</si>
  <si>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</si>
  <si>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</si>
  <si>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</si>
  <si>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</si>
  <si>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</si>
  <si>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</si>
  <si>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</si>
  <si>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</si>
  <si>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</si>
  <si>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</si>
  <si>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</si>
  <si>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</si>
  <si>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</si>
  <si>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</si>
  <si>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</si>
  <si>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</si>
  <si>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</si>
  <si>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</si>
  <si>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</si>
  <si>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</si>
  <si>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</si>
  <si>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</si>
  <si>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</si>
  <si>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</si>
  <si>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</si>
  <si>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</si>
  <si>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</si>
  <si>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</si>
  <si>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</si>
  <si>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</si>
  <si>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</si>
  <si>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</si>
  <si>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</si>
  <si>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</si>
  <si>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</si>
  <si>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</si>
  <si>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</si>
  <si>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</si>
  <si>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</si>
  <si>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</si>
  <si>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</si>
  <si>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</si>
  <si>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</si>
  <si>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</si>
  <si>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</si>
  <si>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</si>
  <si>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</si>
  <si>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</si>
  <si>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</si>
  <si>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</si>
  <si>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</si>
  <si>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</si>
  <si>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</si>
  <si>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</si>
  <si>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</si>
  <si>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</si>
  <si>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</si>
  <si>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</si>
  <si>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</si>
  <si>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</si>
  <si>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</si>
  <si>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</si>
  <si>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</si>
  <si>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</si>
  <si>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</si>
  <si>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</si>
  <si>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</si>
  <si>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</si>
  <si>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</si>
  <si>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</si>
  <si>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</si>
  <si>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</si>
  <si>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</si>
  <si>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</si>
  <si>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</si>
  <si>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</si>
  <si>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</si>
  <si>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</si>
  <si>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</si>
  <si>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</si>
  <si>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</si>
  <si>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</si>
  <si>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</si>
  <si>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</si>
  <si>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</si>
  <si>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</si>
  <si>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</si>
  <si>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</si>
  <si>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</si>
  <si>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</si>
  <si>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</si>
  <si>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</si>
  <si>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</si>
  <si>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</si>
  <si>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</si>
  <si>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</si>
  <si>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</si>
  <si>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</si>
  <si>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</si>
  <si>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</si>
  <si>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</si>
  <si>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</si>
  <si>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</si>
  <si>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</si>
  <si>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</si>
  <si>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</si>
  <si>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</si>
  <si>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</si>
  <si>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</si>
  <si>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</si>
  <si>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</si>
  <si>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</si>
  <si>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</si>
  <si>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</si>
  <si>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</si>
  <si>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</si>
  <si>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</si>
  <si>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</si>
  <si>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</si>
  <si>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</si>
  <si>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</si>
  <si>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</si>
  <si>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</si>
  <si>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</si>
  <si>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</si>
  <si>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</si>
  <si>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</si>
  <si>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</si>
  <si>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</si>
  <si>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</si>
  <si>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</si>
  <si>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</si>
  <si>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</si>
  <si>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</si>
  <si>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</si>
  <si>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</si>
  <si>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</si>
  <si>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</si>
  <si>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</si>
  <si>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</si>
  <si>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</si>
  <si>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</si>
  <si>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</si>
  <si>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</si>
  <si>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</si>
  <si>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</si>
  <si>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</si>
  <si>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</si>
  <si>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</si>
  <si>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</si>
  <si>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</si>
  <si>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</si>
  <si>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</si>
  <si>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</si>
  <si>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</si>
  <si>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</si>
  <si>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</si>
  <si>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</si>
  <si>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</si>
  <si>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</si>
  <si>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</si>
  <si>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</si>
  <si>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</si>
  <si>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</si>
  <si>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</si>
  <si>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</si>
  <si>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</si>
  <si>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</si>
  <si>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</si>
  <si>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</si>
  <si>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</si>
  <si>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</si>
  <si>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</si>
  <si>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</si>
  <si>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</si>
  <si>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</si>
  <si>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</si>
  <si>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</si>
  <si>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</si>
  <si>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</si>
  <si>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</si>
  <si>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</si>
  <si>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</si>
  <si>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</si>
  <si>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</si>
  <si>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</si>
  <si>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</si>
  <si>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</si>
  <si>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</si>
  <si>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</si>
  <si>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</si>
  <si>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</si>
  <si>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</si>
  <si>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</si>
  <si>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</si>
  <si>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</si>
  <si>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</si>
  <si>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</si>
  <si>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</si>
  <si>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</si>
  <si>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</si>
  <si>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</si>
  <si>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</si>
  <si>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</si>
  <si>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</si>
  <si>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</si>
  <si>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</si>
  <si>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</si>
  <si>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</si>
  <si>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</si>
  <si>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</si>
  <si>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</si>
  <si>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</si>
  <si>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</si>
  <si>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</si>
  <si>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</si>
  <si>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</si>
  <si>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</si>
  <si>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</si>
  <si>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</si>
  <si>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</si>
  <si>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</si>
  <si>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</si>
  <si>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</si>
  <si>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</si>
  <si>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</si>
  <si>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</si>
  <si>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</si>
  <si>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</si>
  <si>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</si>
  <si>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</si>
  <si>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</si>
  <si>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</si>
  <si>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</si>
  <si>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</si>
  <si>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</si>
  <si>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</si>
  <si>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</si>
  <si>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</si>
  <si>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</si>
  <si>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</si>
  <si>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</si>
  <si>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</si>
  <si>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</si>
  <si>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</si>
  <si>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</si>
  <si>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</si>
  <si>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</si>
  <si>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</si>
  <si>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</si>
  <si>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</si>
  <si>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</si>
  <si>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</si>
  <si>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</si>
  <si>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</si>
  <si>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</si>
  <si>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</si>
  <si>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</si>
  <si>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</si>
  <si>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</si>
  <si>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</si>
  <si>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</si>
  <si>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</si>
  <si>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</si>
  <si>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</si>
  <si>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</si>
  <si>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</si>
  <si>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</si>
  <si>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</si>
  <si>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</si>
  <si>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</si>
  <si>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</si>
  <si>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</si>
  <si>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</si>
  <si>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</si>
  <si>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</si>
  <si>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</si>
  <si>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</si>
  <si>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</si>
  <si>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</si>
  <si>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</si>
  <si>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</si>
  <si>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</si>
  <si>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</si>
  <si>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</si>
  <si>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</si>
  <si>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</si>
  <si>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</si>
  <si>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</si>
  <si>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</si>
  <si>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</si>
  <si>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</si>
  <si>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</si>
  <si>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</si>
  <si>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</si>
  <si>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</si>
  <si>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</si>
  <si>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</si>
  <si>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</si>
  <si>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</si>
  <si>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</si>
  <si>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</si>
  <si>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</si>
  <si>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</si>
  <si>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</si>
  <si>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</si>
  <si>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</si>
  <si>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</si>
  <si>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</si>
  <si>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</si>
  <si>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</si>
  <si>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</si>
  <si>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</si>
  <si>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</si>
  <si>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</si>
  <si>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</si>
  <si>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</si>
  <si>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</si>
  <si>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</si>
  <si>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</si>
  <si>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</si>
  <si>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</si>
  <si>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</si>
  <si>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</si>
  <si>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</si>
  <si>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</si>
  <si>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</si>
  <si>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</si>
  <si>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</si>
  <si>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</si>
  <si>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</si>
  <si>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</si>
  <si>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</si>
  <si>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</si>
  <si>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</si>
  <si>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</si>
  <si>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</si>
  <si>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</si>
  <si>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</si>
  <si>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</si>
  <si>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</si>
  <si>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</si>
  <si>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</si>
  <si>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</si>
  <si>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</si>
  <si>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</si>
  <si>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</si>
  <si>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</si>
  <si>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</si>
  <si>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</si>
  <si>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</si>
  <si>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</si>
  <si>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</si>
  <si>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</si>
  <si>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</si>
  <si>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</si>
  <si>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</si>
  <si>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</si>
  <si>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</si>
  <si>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</si>
  <si>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</si>
  <si>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</si>
  <si>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</si>
  <si>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</si>
  <si>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</si>
  <si>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</si>
  <si>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</si>
  <si>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</si>
  <si>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</si>
  <si>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</si>
  <si>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</si>
  <si>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</si>
  <si>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</si>
  <si>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</si>
  <si>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</si>
  <si>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</si>
  <si>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</si>
  <si>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</si>
  <si>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</si>
  <si>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</si>
  <si>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</si>
  <si>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</si>
  <si>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</si>
  <si>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</si>
  <si>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</si>
  <si>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</si>
  <si>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</si>
  <si>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</si>
  <si>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</si>
  <si>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</si>
  <si>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</si>
  <si>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</si>
  <si>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</si>
  <si>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</si>
  <si>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</si>
  <si>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</si>
  <si>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</si>
  <si>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</si>
  <si>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</si>
  <si>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</si>
  <si>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</si>
  <si>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</si>
  <si>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</si>
  <si>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</si>
  <si>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</si>
  <si>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</si>
  <si>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</si>
  <si>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</si>
  <si>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</si>
  <si>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</si>
  <si>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</si>
  <si>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</si>
  <si>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</si>
  <si>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</si>
  <si>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</si>
  <si>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</si>
  <si>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</si>
  <si>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</si>
  <si>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</si>
  <si>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</si>
  <si>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</si>
  <si>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</si>
  <si>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</si>
  <si>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</si>
  <si>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</si>
  <si>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</si>
  <si>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</si>
  <si>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</si>
  <si>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</si>
  <si>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</si>
  <si>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</si>
  <si>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</si>
  <si>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</si>
  <si>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</si>
  <si>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</si>
  <si>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</si>
  <si>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</si>
  <si>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</si>
  <si>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</si>
  <si>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</si>
  <si>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</si>
  <si>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</si>
  <si>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</si>
  <si>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</si>
  <si>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</si>
  <si>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</si>
  <si>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</si>
  <si>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</si>
  <si>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</si>
  <si>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</si>
  <si>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</si>
  <si>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</si>
  <si>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</si>
  <si>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</si>
  <si>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</si>
  <si>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</si>
  <si>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</si>
  <si>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</si>
  <si>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</si>
  <si>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</si>
  <si>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</si>
  <si>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</si>
  <si>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</si>
  <si>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</si>
  <si>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</si>
  <si>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</si>
  <si>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</si>
  <si>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</si>
  <si>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</si>
  <si>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</si>
  <si>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</si>
  <si>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</si>
  <si>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</si>
  <si>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</si>
  <si>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</si>
  <si>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</si>
  <si>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</si>
  <si>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</si>
  <si>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</si>
  <si>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</si>
  <si>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</si>
  <si>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</si>
  <si>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</si>
  <si>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</si>
  <si>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</si>
  <si>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</si>
  <si>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</si>
  <si>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</si>
  <si>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</si>
  <si>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</si>
  <si>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</si>
  <si>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</si>
  <si>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</si>
  <si>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</si>
  <si>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</si>
  <si>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</si>
  <si>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</si>
  <si>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</si>
  <si>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</si>
  <si>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</si>
  <si>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</si>
  <si>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</si>
  <si>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</si>
  <si>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</si>
  <si>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</si>
  <si>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</si>
  <si>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</si>
  <si>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</si>
  <si>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</si>
  <si>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</si>
  <si>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</si>
  <si>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</si>
  <si>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</si>
  <si>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</si>
  <si>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</si>
  <si>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</si>
  <si>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</si>
  <si>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</si>
  <si>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</si>
  <si>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</si>
  <si>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</si>
  <si>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</si>
  <si>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</si>
  <si>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</si>
  <si>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</si>
  <si>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</si>
  <si>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</si>
  <si>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</si>
  <si>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</si>
  <si>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</si>
  <si>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</si>
  <si>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</si>
  <si>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</si>
  <si>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</si>
  <si>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</si>
  <si>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</si>
  <si>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</si>
  <si>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</si>
  <si>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</si>
  <si>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</si>
  <si>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</si>
  <si>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</si>
  <si>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</si>
  <si>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</si>
  <si>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</si>
  <si>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</si>
  <si>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</si>
  <si>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</si>
  <si>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</si>
  <si>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</si>
  <si>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</si>
  <si>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</si>
  <si>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</si>
  <si>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</si>
  <si>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</si>
  <si>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</si>
  <si>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</si>
  <si>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</si>
  <si>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</si>
  <si>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</si>
  <si>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</si>
  <si>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</si>
  <si>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</si>
  <si>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</si>
  <si>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</si>
  <si>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</si>
  <si>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</si>
  <si>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</si>
  <si>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</si>
  <si>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</si>
  <si>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</si>
  <si>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</si>
  <si>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</si>
  <si>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</si>
  <si>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</si>
  <si>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</si>
  <si>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</si>
  <si>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</si>
  <si>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</si>
  <si>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</si>
  <si>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</si>
  <si>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</si>
  <si>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</si>
  <si>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</si>
  <si>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</si>
  <si>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</si>
  <si>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</si>
  <si>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</si>
  <si>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</si>
  <si>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</si>
  <si>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</si>
  <si>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</si>
  <si>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</si>
  <si>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</si>
  <si>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</si>
  <si>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</si>
  <si>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</si>
  <si>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</si>
  <si>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</si>
  <si>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</si>
  <si>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</si>
  <si>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</si>
  <si>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</si>
  <si>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</si>
  <si>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</si>
  <si>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</si>
  <si>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</si>
  <si>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</si>
  <si>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</si>
  <si>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</si>
  <si>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</si>
  <si>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</si>
  <si>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</si>
  <si>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</si>
  <si>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</si>
  <si>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</si>
  <si>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</si>
  <si>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</si>
  <si>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</si>
  <si>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</si>
  <si>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</si>
  <si>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</si>
  <si>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</si>
  <si>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</si>
  <si>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</si>
  <si>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</si>
  <si>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</si>
  <si>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</si>
  <si>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</si>
  <si>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</si>
  <si>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</si>
  <si>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</si>
  <si>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</si>
  <si>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</si>
  <si>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</si>
  <si>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</si>
  <si>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</si>
  <si>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</si>
  <si>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</si>
  <si>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</si>
  <si>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</si>
  <si>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</si>
  <si>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</si>
  <si>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</si>
  <si>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</si>
  <si>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</si>
  <si>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</si>
  <si>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</si>
  <si>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</si>
  <si>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</si>
  <si>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</si>
  <si>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</si>
  <si>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</si>
  <si>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</si>
  <si>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</si>
  <si>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</si>
  <si>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</si>
  <si>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</si>
  <si>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</si>
  <si>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</si>
  <si>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</si>
  <si>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</si>
  <si>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</si>
  <si>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</si>
  <si>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</si>
  <si>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</si>
  <si>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</si>
  <si>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</si>
  <si>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</si>
  <si>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</si>
  <si>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</si>
  <si>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</si>
  <si>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</si>
  <si>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</si>
  <si>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</si>
  <si>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</si>
  <si>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</si>
  <si>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</si>
  <si>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</si>
  <si>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</si>
  <si>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</si>
  <si>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</si>
  <si>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</si>
  <si>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</si>
  <si>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</si>
  <si>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</si>
  <si>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</si>
  <si>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</si>
  <si>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</si>
  <si>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</si>
  <si>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</si>
  <si>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</si>
  <si>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</si>
  <si>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</si>
  <si>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</si>
  <si>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</si>
  <si>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</si>
  <si>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</si>
  <si>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</si>
  <si>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</si>
  <si>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</si>
  <si>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</si>
  <si>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</si>
  <si>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</si>
  <si>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</si>
  <si>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</si>
  <si>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</si>
  <si>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</si>
  <si>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</si>
  <si>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</si>
  <si>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</si>
  <si>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</si>
  <si>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</si>
  <si>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</si>
  <si>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</si>
  <si>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</si>
  <si>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</si>
  <si>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</si>
  <si>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</si>
  <si>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</si>
  <si>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</si>
  <si>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</si>
  <si>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</si>
  <si>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</si>
  <si>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</si>
  <si>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</si>
  <si>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</si>
  <si>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</si>
  <si>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</si>
  <si>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</si>
  <si>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</si>
  <si>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</si>
  <si>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</si>
  <si>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</si>
  <si>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</si>
  <si>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</si>
  <si>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</si>
  <si>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</si>
  <si>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</si>
  <si>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</si>
  <si>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</si>
  <si>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</si>
  <si>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</si>
  <si>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</si>
  <si>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</si>
  <si>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</si>
  <si>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</si>
  <si>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</si>
  <si>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</si>
  <si>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</si>
  <si>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</si>
  <si>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</si>
  <si>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</si>
  <si>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</si>
  <si>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</si>
  <si>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</si>
  <si>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</si>
  <si>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</si>
  <si>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</si>
  <si>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</si>
  <si>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</si>
  <si>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</si>
  <si>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</si>
  <si>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</si>
  <si>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</si>
  <si>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</si>
  <si>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</si>
  <si>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</si>
  <si>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</si>
  <si>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</si>
  <si>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</si>
  <si>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</si>
  <si>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</si>
  <si>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</si>
  <si>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</si>
  <si>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</si>
  <si>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</si>
  <si>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</si>
  <si>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</si>
  <si>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</si>
  <si>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</si>
  <si>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</si>
  <si>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</si>
  <si>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</si>
  <si>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</si>
  <si>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</si>
  <si>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</si>
  <si>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</si>
  <si>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</si>
  <si>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</si>
  <si>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</si>
  <si>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</si>
  <si>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</si>
  <si>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</si>
  <si>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</si>
  <si>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</si>
  <si>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</si>
  <si>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</si>
  <si>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</si>
  <si>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</si>
  <si>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</si>
  <si>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</si>
  <si>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</si>
  <si>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</si>
  <si>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</si>
  <si>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</si>
  <si>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</si>
  <si>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</si>
  <si>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</si>
  <si>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</si>
  <si>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</si>
  <si>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</si>
  <si>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</si>
  <si>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</si>
  <si>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</si>
  <si>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</si>
  <si>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</si>
  <si>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</si>
  <si>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</si>
  <si>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</si>
  <si>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</si>
  <si>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</si>
  <si>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</si>
  <si>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</si>
  <si>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</si>
  <si>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</si>
  <si>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</si>
  <si>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</si>
  <si>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</si>
  <si>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</si>
  <si>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</si>
  <si>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</si>
  <si>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</si>
  <si>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</si>
  <si>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</si>
  <si>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</si>
  <si>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</si>
  <si>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</si>
  <si>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</si>
  <si>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</si>
  <si>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</si>
  <si>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</si>
  <si>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</si>
  <si>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</si>
  <si>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</si>
  <si>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</si>
  <si>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</si>
  <si>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</si>
  <si>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</si>
  <si>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</si>
  <si>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</si>
  <si>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</si>
  <si>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</si>
  <si>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</si>
  <si>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</si>
  <si>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</si>
  <si>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</si>
  <si>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</si>
  <si>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</si>
  <si>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</si>
  <si>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</si>
  <si>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</si>
  <si>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</si>
  <si>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</si>
  <si>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</si>
  <si>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</si>
  <si>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</si>
  <si>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</si>
  <si>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</si>
  <si>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</si>
  <si>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</si>
  <si>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</si>
  <si>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</si>
  <si>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</si>
  <si>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</si>
  <si>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</si>
  <si>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</si>
  <si>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</si>
  <si>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</si>
  <si>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</si>
  <si>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</si>
  <si>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</si>
  <si>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</si>
  <si>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</si>
  <si>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</si>
  <si>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</si>
  <si>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</si>
  <si>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</si>
  <si>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</si>
  <si>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</si>
  <si>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</si>
  <si>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</si>
  <si>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</si>
  <si>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</si>
  <si>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</si>
  <si>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</si>
  <si>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</si>
  <si>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</si>
  <si>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</si>
  <si>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</si>
  <si>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</si>
  <si>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</si>
  <si>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</si>
  <si>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</si>
  <si>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</si>
  <si>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</si>
  <si>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</si>
  <si>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</si>
  <si>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</si>
  <si>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</si>
  <si>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</si>
  <si>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</si>
  <si>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</si>
  <si>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</si>
  <si>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</si>
  <si>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</si>
  <si>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</si>
  <si>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</si>
  <si>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</si>
  <si>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</si>
  <si>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</si>
  <si>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</si>
  <si>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</si>
  <si>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</si>
  <si>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</si>
  <si>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</si>
  <si>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</si>
  <si>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</si>
  <si>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</si>
  <si>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</si>
  <si>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</si>
  <si>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</si>
  <si>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</si>
  <si>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</si>
  <si>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</si>
  <si>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</si>
  <si>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</si>
  <si>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</si>
  <si>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</si>
  <si>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</si>
  <si>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</si>
  <si>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</si>
  <si>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</si>
  <si>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</si>
  <si>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</si>
  <si>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</si>
  <si>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</si>
  <si>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</si>
  <si>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</si>
  <si>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</si>
  <si>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</si>
  <si>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</si>
  <si>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</si>
  <si>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</si>
  <si>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</si>
  <si>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</si>
  <si>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</si>
  <si>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</si>
  <si>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</si>
  <si>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</si>
  <si>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</si>
  <si>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</si>
  <si>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</si>
  <si>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</si>
  <si>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</si>
  <si>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</si>
  <si>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</si>
  <si>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</si>
  <si>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</si>
  <si>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</si>
  <si>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</si>
  <si>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</si>
  <si>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</si>
  <si>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</si>
  <si>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</si>
  <si>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</si>
  <si>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</si>
  <si>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</si>
  <si>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</si>
  <si>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</si>
  <si>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</si>
  <si>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</si>
  <si>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</si>
  <si>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</si>
  <si>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</si>
  <si>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</si>
  <si>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</si>
  <si>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</si>
  <si>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</si>
  <si>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</si>
  <si>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</si>
  <si>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</si>
  <si>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</si>
  <si>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</si>
  <si>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</si>
  <si>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</si>
  <si>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</si>
  <si>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</si>
  <si>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</si>
  <si>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</si>
  <si>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</si>
  <si>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</si>
  <si>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</si>
  <si>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</si>
  <si>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</si>
  <si>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</si>
  <si>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</si>
  <si>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</si>
  <si>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</si>
  <si>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</si>
  <si>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</si>
  <si>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</si>
  <si>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</si>
  <si>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</si>
  <si>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</si>
  <si>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</si>
  <si>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</si>
  <si>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</si>
  <si>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</si>
  <si>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</si>
  <si>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</si>
  <si>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</si>
  <si>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</si>
  <si>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</si>
  <si>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</si>
  <si>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</si>
  <si>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</si>
  <si>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</si>
  <si>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</si>
  <si>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</si>
  <si>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</si>
  <si>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</si>
  <si>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</si>
  <si>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</si>
  <si>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</si>
  <si>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</si>
  <si>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</si>
  <si>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</si>
  <si>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</si>
  <si>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</si>
  <si>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</si>
  <si>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</si>
  <si>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</si>
  <si>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</si>
  <si>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</si>
  <si>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</si>
  <si>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</si>
  <si>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</si>
  <si>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</si>
  <si>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</si>
  <si>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</si>
  <si>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</si>
  <si>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</si>
  <si>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</si>
  <si>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</si>
  <si>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</si>
  <si>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</si>
  <si>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</si>
  <si>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</si>
  <si>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</si>
  <si>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</si>
  <si>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</si>
  <si>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</si>
  <si>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</si>
  <si>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</si>
  <si>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</si>
  <si>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</si>
  <si>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</si>
  <si>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</si>
  <si>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</si>
  <si>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</si>
  <si>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</si>
  <si>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</si>
  <si>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</si>
  <si>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</si>
  <si>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</si>
  <si>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</si>
  <si>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</si>
  <si>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</si>
  <si>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</si>
  <si>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</si>
  <si>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</si>
  <si>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</si>
  <si>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</si>
  <si>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</si>
  <si>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</si>
  <si>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</si>
  <si>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</si>
  <si>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</si>
  <si>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</si>
  <si>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</si>
  <si>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</si>
  <si>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</si>
  <si>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</si>
  <si>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</si>
  <si>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</si>
  <si>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</si>
  <si>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</si>
  <si>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</si>
  <si>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</si>
  <si>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</si>
  <si>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</si>
  <si>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</si>
  <si>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</si>
  <si>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</si>
  <si>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</si>
  <si>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</si>
  <si>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</si>
  <si>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</si>
  <si>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</si>
  <si>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</si>
  <si>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</si>
  <si>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</si>
  <si>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</si>
  <si>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</si>
  <si>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</si>
  <si>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</si>
  <si>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</si>
  <si>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</si>
  <si>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</si>
  <si>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</si>
  <si>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</si>
  <si>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</si>
  <si>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</si>
  <si>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</si>
  <si>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</si>
  <si>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</si>
  <si>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</si>
  <si>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</si>
  <si>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</si>
  <si>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</si>
  <si>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</si>
  <si>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</si>
  <si>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</si>
  <si>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</si>
  <si>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</si>
  <si>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</si>
  <si>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</si>
  <si>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</si>
  <si>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</si>
  <si>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</si>
  <si>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</si>
  <si>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</si>
  <si>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</si>
  <si>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</si>
  <si>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</si>
  <si>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</si>
  <si>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</si>
  <si>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</si>
  <si>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</si>
  <si>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</si>
  <si>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</si>
  <si>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</si>
  <si>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</si>
  <si>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</si>
  <si>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</si>
  <si>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</si>
  <si>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</si>
  <si>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</si>
  <si>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</si>
  <si>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</si>
  <si>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</si>
  <si>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</si>
  <si>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</si>
  <si>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</si>
  <si>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</si>
  <si>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</si>
  <si>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</si>
  <si>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</si>
  <si>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</si>
  <si>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</si>
  <si>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</si>
  <si>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</si>
  <si>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</si>
  <si>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</si>
  <si>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</si>
  <si>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</si>
  <si>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</si>
  <si>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</si>
  <si>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</si>
  <si>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</si>
  <si>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</si>
  <si>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</si>
  <si>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</si>
  <si>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</si>
  <si>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</si>
  <si>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</si>
  <si>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</si>
  <si>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</si>
  <si>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</si>
  <si>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</si>
  <si>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</si>
  <si>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</si>
  <si>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</si>
  <si>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</si>
  <si>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</si>
  <si>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</si>
  <si>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</si>
  <si>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</si>
  <si>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</si>
  <si>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</si>
  <si>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</si>
  <si>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</si>
  <si>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</si>
  <si>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</si>
  <si>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</si>
  <si>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</si>
  <si>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</si>
  <si>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</si>
  <si>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</si>
  <si>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</si>
  <si>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</si>
  <si>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</si>
  <si>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</si>
  <si>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</si>
  <si>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</si>
  <si>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</si>
  <si>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</si>
  <si>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</si>
  <si>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</si>
  <si>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</si>
  <si>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</si>
  <si>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</si>
  <si>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</si>
  <si>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</si>
  <si>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</si>
  <si>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</si>
  <si>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</si>
  <si>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</si>
  <si>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</si>
  <si>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</si>
  <si>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</si>
  <si>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</si>
  <si>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</si>
  <si>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</si>
  <si>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</si>
  <si>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</si>
  <si>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</si>
  <si>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</si>
  <si>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</si>
  <si>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</si>
  <si>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</si>
  <si>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</si>
  <si>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</si>
  <si>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</si>
  <si>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</si>
  <si>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</si>
  <si>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</si>
  <si>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</si>
  <si>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</si>
  <si>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</si>
  <si>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</si>
  <si>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</si>
  <si>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</si>
  <si>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</si>
  <si>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</si>
  <si>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</si>
  <si>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</si>
  <si>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</si>
  <si>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</si>
  <si>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</si>
  <si>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</si>
  <si>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</si>
  <si>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</si>
  <si>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</si>
  <si>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</si>
  <si>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</si>
  <si>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</si>
  <si>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</si>
  <si>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</si>
  <si>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</si>
  <si>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</si>
  <si>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</si>
  <si>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</si>
  <si>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</si>
  <si>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</si>
  <si>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</si>
  <si>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</si>
  <si>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</si>
  <si>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</si>
  <si>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</si>
  <si>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</si>
  <si>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</si>
  <si>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</si>
  <si>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</si>
  <si>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</si>
  <si>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</si>
  <si>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</si>
  <si>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</si>
  <si>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</si>
  <si>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</si>
  <si>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</si>
  <si>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</si>
  <si>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</si>
  <si>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</si>
  <si>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</si>
  <si>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</si>
  <si>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</si>
  <si>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</si>
  <si>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</si>
  <si>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</si>
  <si>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</si>
  <si>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</si>
  <si>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</si>
  <si>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</si>
  <si>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</si>
  <si>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</si>
  <si>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</si>
  <si>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</si>
  <si>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</si>
  <si>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</si>
  <si>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</si>
  <si>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</si>
  <si>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</si>
  <si>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</si>
  <si>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</si>
  <si>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</si>
  <si>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</si>
  <si>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</si>
  <si>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</si>
  <si>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</si>
  <si>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</si>
  <si>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</si>
  <si>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</si>
  <si>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</si>
  <si>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</si>
  <si>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</si>
  <si>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</si>
  <si>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</si>
  <si>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</si>
  <si>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</si>
  <si>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</si>
  <si>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</si>
  <si>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</si>
  <si>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</si>
  <si>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</si>
  <si>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</si>
  <si>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</si>
  <si>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</si>
  <si>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</si>
  <si>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</si>
  <si>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</si>
  <si>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</si>
  <si>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</si>
  <si>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</si>
  <si>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</si>
  <si>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</si>
  <si>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</si>
  <si>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</si>
  <si>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</si>
  <si>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</si>
  <si>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</si>
  <si>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</si>
  <si>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</si>
  <si>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</si>
  <si>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</si>
  <si>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</si>
  <si>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</si>
  <si>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</si>
  <si>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</si>
  <si>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</si>
  <si>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</si>
  <si>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</si>
  <si>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</si>
  <si>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</si>
  <si>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</si>
  <si>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</si>
  <si>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</si>
  <si>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</si>
  <si>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</si>
  <si>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</si>
  <si>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</si>
  <si>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</si>
  <si>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</si>
  <si>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</si>
  <si>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</si>
  <si>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</si>
  <si>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</si>
  <si>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</si>
  <si>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</si>
  <si>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</si>
  <si>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</si>
  <si>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</si>
  <si>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</si>
  <si>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</si>
  <si>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</si>
  <si>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</si>
  <si>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</si>
  <si>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</si>
  <si>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</si>
  <si>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</si>
  <si>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</si>
  <si>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</si>
  <si>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</si>
  <si>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</si>
  <si>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</si>
  <si>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</si>
  <si>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</si>
  <si>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</si>
  <si>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</si>
  <si>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</si>
  <si>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</si>
  <si>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</si>
  <si>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</si>
  <si>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</si>
  <si>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</si>
  <si>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</si>
  <si>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</si>
  <si>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</si>
  <si>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</si>
  <si>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</si>
  <si>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</si>
  <si>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</si>
  <si>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</si>
  <si>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</si>
  <si>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</si>
  <si>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</si>
  <si>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</si>
  <si>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</si>
  <si>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</si>
  <si>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</si>
  <si>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</si>
  <si>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</si>
  <si>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</si>
  <si>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</si>
  <si>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</si>
  <si>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</si>
  <si>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</si>
  <si>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</si>
  <si>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</si>
  <si>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</si>
  <si>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</si>
  <si>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</si>
  <si>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</si>
  <si>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</si>
  <si>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</si>
  <si>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</si>
  <si>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</si>
  <si>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</si>
  <si>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</si>
  <si>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</si>
  <si>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</si>
  <si>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</si>
  <si>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</si>
  <si>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</si>
  <si>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</si>
  <si>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</si>
  <si>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</si>
  <si>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</si>
  <si>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</si>
  <si>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</si>
  <si>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</si>
  <si>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</si>
  <si>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</si>
  <si>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</si>
  <si>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</si>
  <si>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</si>
  <si>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</si>
  <si>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</si>
  <si>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</si>
  <si>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</si>
  <si>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</si>
  <si>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</si>
  <si>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</si>
  <si>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</si>
  <si>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</si>
  <si>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</si>
  <si>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</si>
  <si>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</si>
  <si>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</si>
  <si>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</si>
  <si>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</si>
  <si>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</si>
  <si>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</si>
  <si>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</si>
  <si>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</si>
  <si>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</si>
  <si>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</si>
  <si>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</si>
  <si>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</si>
  <si>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</si>
  <si>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</si>
  <si>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</si>
  <si>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</si>
  <si>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</si>
  <si>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</si>
  <si>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</si>
  <si>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</si>
  <si>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</si>
  <si>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</si>
  <si>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</si>
  <si>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</si>
  <si>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</si>
  <si>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</si>
  <si>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</si>
  <si>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</si>
  <si>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</si>
  <si>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</si>
  <si>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</si>
  <si>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</si>
  <si>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</si>
  <si>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</si>
  <si>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</si>
  <si>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</si>
  <si>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</si>
  <si>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</si>
  <si>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</si>
  <si>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</si>
  <si>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</si>
  <si>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</si>
  <si>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</si>
  <si>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</si>
  <si>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</si>
  <si>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</si>
  <si>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</si>
  <si>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</si>
  <si>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</si>
  <si>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</si>
  <si>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</si>
  <si>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</si>
  <si>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</si>
  <si>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</si>
  <si>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</si>
  <si>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</si>
  <si>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</si>
  <si>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</si>
  <si>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</si>
  <si>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</si>
  <si>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</si>
  <si>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</si>
  <si>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</si>
  <si>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</si>
  <si>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</si>
  <si>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</si>
  <si>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</si>
  <si>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</si>
  <si>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</si>
  <si>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</si>
  <si>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</si>
  <si>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</si>
  <si>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</si>
  <si>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</si>
  <si>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</si>
  <si>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</si>
  <si>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</si>
  <si>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</si>
  <si>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</si>
  <si>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</si>
  <si>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</si>
  <si>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</si>
  <si>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</si>
  <si>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</si>
  <si>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</si>
  <si>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</si>
  <si>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</si>
  <si>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</si>
  <si>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</si>
  <si>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</si>
  <si>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</si>
  <si>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</si>
  <si>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</si>
  <si>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</si>
  <si>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</si>
  <si>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</si>
  <si>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</si>
  <si>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</si>
  <si>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</si>
  <si>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</si>
  <si>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</si>
  <si>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</si>
  <si>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</si>
  <si>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</si>
  <si>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</si>
  <si>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</si>
  <si>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</si>
  <si>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</si>
  <si>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</si>
  <si>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</si>
  <si>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</si>
  <si>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</si>
  <si>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</si>
  <si>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</si>
  <si>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</si>
  <si>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</si>
  <si>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</si>
  <si>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</si>
  <si>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</si>
  <si>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</si>
  <si>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</si>
  <si>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</si>
  <si>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</si>
  <si>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</si>
  <si>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</si>
  <si>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</si>
  <si>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</si>
  <si>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</si>
  <si>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</si>
  <si>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</si>
  <si>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</si>
  <si>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</si>
  <si>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</si>
  <si>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</si>
  <si>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</si>
  <si>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</si>
  <si>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</si>
  <si>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</si>
  <si>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</si>
  <si>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</si>
  <si>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</si>
  <si>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</si>
  <si>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</si>
  <si>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</si>
  <si>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</si>
  <si>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</si>
  <si>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</si>
  <si>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</si>
  <si>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</si>
  <si>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</si>
  <si>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</si>
  <si>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</si>
  <si>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</si>
  <si>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</si>
  <si>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</si>
  <si>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</si>
  <si>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</si>
  <si>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</si>
  <si>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</si>
  <si>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</si>
  <si>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</si>
  <si>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</si>
  <si>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</si>
  <si>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</si>
  <si>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</si>
  <si>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</si>
  <si>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</si>
  <si>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</si>
  <si>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</si>
  <si>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</si>
  <si>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</si>
  <si>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</si>
  <si>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</si>
  <si>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</si>
  <si>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</si>
  <si>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</si>
  <si>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</si>
  <si>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</si>
  <si>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</si>
  <si>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</si>
  <si>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</si>
  <si>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</si>
  <si>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</si>
  <si>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</si>
  <si>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</si>
  <si>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</si>
  <si>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</si>
  <si>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</si>
  <si>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</si>
  <si>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</si>
  <si>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</si>
  <si>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</si>
  <si>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</si>
  <si>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</si>
  <si>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</si>
  <si>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</si>
  <si>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</si>
  <si>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</si>
  <si>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</si>
  <si>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</si>
  <si>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</si>
  <si>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</si>
  <si>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</si>
  <si>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</si>
  <si>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</si>
  <si>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</si>
  <si>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</si>
  <si>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</si>
  <si>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</si>
  <si>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</si>
  <si>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</si>
  <si>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</si>
  <si>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</si>
  <si>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</si>
  <si>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</si>
  <si>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</si>
  <si>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</si>
  <si>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</si>
  <si>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</si>
  <si>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</si>
  <si>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</si>
  <si>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</si>
  <si>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</si>
  <si>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</si>
  <si>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</si>
  <si>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</si>
  <si>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</si>
  <si>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</si>
  <si>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</si>
  <si>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</si>
  <si>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</si>
  <si>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</si>
  <si>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</si>
  <si>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</si>
  <si>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</si>
  <si>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</si>
  <si>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</si>
  <si>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</si>
  <si>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</si>
  <si>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</si>
  <si>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</si>
  <si>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</si>
  <si>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</si>
  <si>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</si>
  <si>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</si>
  <si>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</si>
  <si>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</si>
  <si>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</si>
  <si>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</si>
  <si>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</si>
  <si>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</si>
  <si>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</si>
  <si>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</si>
  <si>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</si>
  <si>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</si>
  <si>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</si>
  <si>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</si>
  <si>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</si>
  <si>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</si>
  <si>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</si>
  <si>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</si>
  <si>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</si>
  <si>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</si>
  <si>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</si>
  <si>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</si>
  <si>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</si>
  <si>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</si>
  <si>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</si>
  <si>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</si>
  <si>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</si>
  <si>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</si>
  <si>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</si>
  <si>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</si>
  <si>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</si>
  <si>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</si>
  <si>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</si>
  <si>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</si>
  <si>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</si>
  <si>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</si>
  <si>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</si>
  <si>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</si>
  <si>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</si>
  <si>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</si>
  <si>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</si>
  <si>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</si>
  <si>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</si>
  <si>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</si>
  <si>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</si>
  <si>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</si>
  <si>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</si>
  <si>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</si>
  <si>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</si>
  <si>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</si>
  <si>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</si>
  <si>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</si>
  <si>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</si>
  <si>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</si>
  <si>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</si>
  <si>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</si>
  <si>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</si>
  <si>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</si>
  <si>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</si>
  <si>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</si>
  <si>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</si>
  <si>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</si>
  <si>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</si>
  <si>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</si>
  <si>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</si>
  <si>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</si>
  <si>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</si>
  <si>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</si>
  <si>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</si>
  <si>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</si>
  <si>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</si>
  <si>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</si>
  <si>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</si>
  <si>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</si>
  <si>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</si>
  <si>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</si>
  <si>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</si>
  <si>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</si>
  <si>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</si>
  <si>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</si>
  <si>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</si>
  <si>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</si>
  <si>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</si>
  <si>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</si>
  <si>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</si>
  <si>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</si>
  <si>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</si>
  <si>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</si>
  <si>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</si>
  <si>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</si>
  <si>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</si>
  <si>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</si>
  <si>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</si>
  <si>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</si>
  <si>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</si>
  <si>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</si>
  <si>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</si>
  <si>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</si>
  <si>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</si>
  <si>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</si>
  <si>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</si>
  <si>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</si>
  <si>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</si>
  <si>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</si>
  <si>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</si>
  <si>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</si>
  <si>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</si>
  <si>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</si>
  <si>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</si>
  <si>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</si>
  <si>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</si>
  <si>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</si>
  <si>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</si>
  <si>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</si>
  <si>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</si>
  <si>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</si>
  <si>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</si>
  <si>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</si>
  <si>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</si>
  <si>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</si>
  <si>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</si>
  <si>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</si>
  <si>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</si>
  <si>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</si>
  <si>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</si>
  <si>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</si>
  <si>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</si>
  <si>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</si>
  <si>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</si>
  <si>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</si>
  <si>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</si>
  <si>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</si>
  <si>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</si>
  <si>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</si>
  <si>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</si>
  <si>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</si>
  <si>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</si>
  <si>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</si>
  <si>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</si>
  <si>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</si>
  <si>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</si>
  <si>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</si>
  <si>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</si>
  <si>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</si>
  <si>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</si>
  <si>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</si>
  <si>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</si>
  <si>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</si>
  <si>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</si>
  <si>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</si>
  <si>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</si>
  <si>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</si>
  <si>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</si>
  <si>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</si>
  <si>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</si>
  <si>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</si>
  <si>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</si>
  <si>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</si>
  <si>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</si>
  <si>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</si>
  <si>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</si>
  <si>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</si>
  <si>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</si>
  <si>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</si>
  <si>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</si>
  <si>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</si>
  <si>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</si>
  <si>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</si>
  <si>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</si>
  <si>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</si>
  <si>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</si>
  <si>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</si>
  <si>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</si>
  <si>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</si>
  <si>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</si>
  <si>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</si>
  <si>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</si>
  <si>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</si>
  <si>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</si>
  <si>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</si>
  <si>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</si>
  <si>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</si>
  <si>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</si>
  <si>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</si>
  <si>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</si>
  <si>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</si>
  <si>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</si>
  <si>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</si>
  <si>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</si>
  <si>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</si>
  <si>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</si>
  <si>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</si>
  <si>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</si>
  <si>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</si>
  <si>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</si>
  <si>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</si>
  <si>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</si>
  <si>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</si>
  <si>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</si>
  <si>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</si>
  <si>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</si>
  <si>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</si>
  <si>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</si>
  <si>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</si>
  <si>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</si>
  <si>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</si>
  <si>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</si>
  <si>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</si>
  <si>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</si>
  <si>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</si>
  <si>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</si>
  <si>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</si>
  <si>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</si>
  <si>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</si>
  <si>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</si>
  <si>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</si>
  <si>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</si>
  <si>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</si>
  <si>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</si>
  <si>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</si>
  <si>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</si>
  <si>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</si>
  <si>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</si>
  <si>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</si>
  <si>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</si>
  <si>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</si>
  <si>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</si>
  <si>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</si>
  <si>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</si>
  <si>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</si>
  <si>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</si>
  <si>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</si>
  <si>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</si>
  <si>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</si>
  <si>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</si>
  <si>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</si>
  <si>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</si>
  <si>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</si>
  <si>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</si>
  <si>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</si>
  <si>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</si>
  <si>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</si>
  <si>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</si>
  <si>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</si>
  <si>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</si>
  <si>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</si>
  <si>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</si>
  <si>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</si>
  <si>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</si>
  <si>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</si>
  <si>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</si>
  <si>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</si>
  <si>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</si>
  <si>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</si>
  <si>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</si>
  <si>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</si>
  <si>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</si>
  <si>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</si>
  <si>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</si>
  <si>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</si>
  <si>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</si>
  <si>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</si>
  <si>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</si>
  <si>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</si>
  <si>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</si>
  <si>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</si>
  <si>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</si>
  <si>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</si>
  <si>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</si>
  <si>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</si>
  <si>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</si>
  <si>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</si>
  <si>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</si>
  <si>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</si>
  <si>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</si>
  <si>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</si>
  <si>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</si>
  <si>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</si>
  <si>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</si>
  <si>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</si>
  <si>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</si>
  <si>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</si>
  <si>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</si>
  <si>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</si>
  <si>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</si>
  <si>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</si>
  <si>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</si>
  <si>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</si>
  <si>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</si>
  <si>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</si>
  <si>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</si>
  <si>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</si>
  <si>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</si>
  <si>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</si>
  <si>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</si>
  <si>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</si>
  <si>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</si>
  <si>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</si>
  <si>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</si>
  <si>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</si>
  <si>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</si>
  <si>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</si>
  <si>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</si>
  <si>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</si>
  <si>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</si>
  <si>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</si>
  <si>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</si>
  <si>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</si>
  <si>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</si>
  <si>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</si>
  <si>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</si>
  <si>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</si>
  <si>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</si>
  <si>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</si>
  <si>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</si>
  <si>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</si>
  <si>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</si>
  <si>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</si>
  <si>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</si>
  <si>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</si>
  <si>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</si>
  <si>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</si>
  <si>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</si>
  <si>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</si>
  <si>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</si>
  <si>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</si>
  <si>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</si>
  <si>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</si>
  <si>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</si>
  <si>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</si>
  <si>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</si>
  <si>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</si>
  <si>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</si>
  <si>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</si>
  <si>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</si>
  <si>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</si>
  <si>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</si>
  <si>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</si>
  <si>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</si>
  <si>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</si>
  <si>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</si>
  <si>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</si>
  <si>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</si>
  <si>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</si>
  <si>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</si>
  <si>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</si>
  <si>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</si>
  <si>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</si>
  <si>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</si>
  <si>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</si>
  <si>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</si>
  <si>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</si>
  <si>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</si>
  <si>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</si>
  <si>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</si>
  <si>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</si>
  <si>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</si>
  <si>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</si>
  <si>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</si>
  <si>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</si>
  <si>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</si>
  <si>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</si>
  <si>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</si>
  <si>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</si>
  <si>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</si>
  <si>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</si>
  <si>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</si>
  <si>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</si>
  <si>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</si>
  <si>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</si>
  <si>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</si>
  <si>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</si>
  <si>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</si>
  <si>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</si>
  <si>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</si>
  <si>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</si>
  <si>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</si>
  <si>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</si>
  <si>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</si>
  <si>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</si>
  <si>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</si>
  <si>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</si>
  <si>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</si>
  <si>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</si>
  <si>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</si>
  <si>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</si>
  <si>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</si>
  <si>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</si>
  <si>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</si>
  <si>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</si>
  <si>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</si>
  <si>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</si>
  <si>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</si>
  <si>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</si>
  <si>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</si>
  <si>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</si>
  <si>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</si>
  <si>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</si>
  <si>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</si>
  <si>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</si>
  <si>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</si>
  <si>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</si>
  <si>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</si>
  <si>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</si>
  <si>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</si>
  <si>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</si>
  <si>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</si>
  <si>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</si>
  <si>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</si>
  <si>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</si>
  <si>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</si>
  <si>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</si>
  <si>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</si>
  <si>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</si>
  <si>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</si>
  <si>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</si>
  <si>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</si>
  <si>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</si>
  <si>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</si>
  <si>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</si>
  <si>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</si>
  <si>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</si>
  <si>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</si>
  <si>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</si>
  <si>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</si>
  <si>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</si>
  <si>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</si>
  <si>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</si>
  <si>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</si>
  <si>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</si>
  <si>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</si>
  <si>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</si>
  <si>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</si>
  <si>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</si>
  <si>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</si>
  <si>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</si>
  <si>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</si>
  <si>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</si>
  <si>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</si>
  <si>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</si>
  <si>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</si>
  <si>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</si>
  <si>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</si>
  <si>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</si>
  <si>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</si>
  <si>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</si>
  <si>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</si>
  <si>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</si>
  <si>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</si>
  <si>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</si>
  <si>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</si>
  <si>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</si>
  <si>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</si>
  <si>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</si>
  <si>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</si>
  <si>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</si>
  <si>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</si>
  <si>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</si>
  <si>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</si>
  <si>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</si>
  <si>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</si>
  <si>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</si>
  <si>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</si>
  <si>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</si>
  <si>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</si>
  <si>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</si>
  <si>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</si>
  <si>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</si>
  <si>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</si>
  <si>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</si>
  <si>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</si>
  <si>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</si>
  <si>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</si>
  <si>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</si>
  <si>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</si>
  <si>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</si>
  <si>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</si>
  <si>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</si>
  <si>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</si>
  <si>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</si>
  <si>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</si>
  <si>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</si>
  <si>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</si>
  <si>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</si>
  <si>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</si>
  <si>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</si>
  <si>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</si>
  <si>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</si>
  <si>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</si>
  <si>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</si>
  <si>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</si>
  <si>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</si>
  <si>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</si>
  <si>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</si>
  <si>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</si>
  <si>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</si>
  <si>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</si>
  <si>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</si>
  <si>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</si>
  <si>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</si>
  <si>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</si>
  <si>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</si>
  <si>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</si>
  <si>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</si>
  <si>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</si>
  <si>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</si>
  <si>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</si>
  <si>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</si>
  <si>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</si>
  <si>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</si>
  <si>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</si>
  <si>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</si>
  <si>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</si>
  <si>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</si>
  <si>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</si>
  <si>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</si>
  <si>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</si>
  <si>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</si>
  <si>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</si>
  <si>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</si>
  <si>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</si>
  <si>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</si>
  <si>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</si>
  <si>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</si>
  <si>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</si>
  <si>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</si>
  <si>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</si>
  <si>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</si>
  <si>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</si>
  <si>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</si>
  <si>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</si>
  <si>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</si>
  <si>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</si>
  <si>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</si>
  <si>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</si>
  <si>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</si>
  <si>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</si>
  <si>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</si>
  <si>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</si>
  <si>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</si>
  <si>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</si>
  <si>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</si>
  <si>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</si>
  <si>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</si>
  <si>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</si>
  <si>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</si>
  <si>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</si>
  <si>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</si>
  <si>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</si>
  <si>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</si>
  <si>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</si>
  <si>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</si>
  <si>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</si>
  <si>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</si>
  <si>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</si>
  <si>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</si>
  <si>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</si>
  <si>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</si>
  <si>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</si>
  <si>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</si>
  <si>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</si>
  <si>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</si>
  <si>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</si>
  <si>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</si>
  <si>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</si>
  <si>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</si>
  <si>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</si>
  <si>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</si>
  <si>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</si>
  <si>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</si>
  <si>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</si>
  <si>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</si>
  <si>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</si>
  <si>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</si>
  <si>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</si>
  <si>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</si>
  <si>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</si>
  <si>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</si>
  <si>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</si>
  <si>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</si>
  <si>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</si>
  <si>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</si>
  <si>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</si>
  <si>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</si>
  <si>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</si>
  <si>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</si>
  <si>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</si>
  <si>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</si>
  <si>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</si>
  <si>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</si>
  <si>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</si>
  <si>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</si>
  <si>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</si>
  <si>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</si>
  <si>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</si>
  <si>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</si>
  <si>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</si>
  <si>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</si>
  <si>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</si>
  <si>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</si>
  <si>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</si>
  <si>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</si>
  <si>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</si>
  <si>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</si>
  <si>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</si>
  <si>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</si>
  <si>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</si>
  <si>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</si>
  <si>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</si>
  <si>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</si>
  <si>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</si>
  <si>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</si>
  <si>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</si>
  <si>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</si>
  <si>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</si>
  <si>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</si>
  <si>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</si>
  <si>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</si>
  <si>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</si>
  <si>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</si>
  <si>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</si>
  <si>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</si>
  <si>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</si>
  <si>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</si>
  <si>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</si>
  <si>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</si>
  <si>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</si>
  <si>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</si>
  <si>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</si>
  <si>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</si>
  <si>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</si>
  <si>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</si>
  <si>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</si>
  <si>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</si>
  <si>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</si>
  <si>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</si>
  <si>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</si>
  <si>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</si>
  <si>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</si>
  <si>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</si>
  <si>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</si>
  <si>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</si>
  <si>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</si>
  <si>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</si>
  <si>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</si>
  <si>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</si>
  <si>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</si>
  <si>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</si>
  <si>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</si>
  <si>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</si>
  <si>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</si>
  <si>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</si>
  <si>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</si>
  <si>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</si>
  <si>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</si>
  <si>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</si>
  <si>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</si>
  <si>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</si>
  <si>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</si>
  <si>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</si>
  <si>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</si>
  <si>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</si>
  <si>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</si>
  <si>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</si>
  <si>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</si>
  <si>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</si>
  <si>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</si>
  <si>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</si>
  <si>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</si>
  <si>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</si>
  <si>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</si>
  <si>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</si>
  <si>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</si>
  <si>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</si>
  <si>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</si>
  <si>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</si>
  <si>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</si>
  <si>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</si>
  <si>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</si>
  <si>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</si>
  <si>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</si>
  <si>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</si>
  <si>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</si>
  <si>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</si>
  <si>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</si>
  <si>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</si>
  <si>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</si>
  <si>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</si>
  <si>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</si>
  <si>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</si>
  <si>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</si>
  <si>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</si>
  <si>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</si>
  <si>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</si>
  <si>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</si>
  <si>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</si>
  <si>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</si>
  <si>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</si>
  <si>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</si>
  <si>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</si>
  <si>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</si>
  <si>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</si>
  <si>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</si>
  <si>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</si>
  <si>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</si>
  <si>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</si>
  <si>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</si>
  <si>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</si>
  <si>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</si>
  <si>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</si>
  <si>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</si>
  <si>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</si>
  <si>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</si>
  <si>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</si>
  <si>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</si>
  <si>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</si>
  <si>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</si>
  <si>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</si>
  <si>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</si>
  <si>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</si>
  <si>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</si>
  <si>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</si>
  <si>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</si>
  <si>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</si>
  <si>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</si>
  <si>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</si>
  <si>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</si>
  <si>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</si>
  <si>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</si>
  <si>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</si>
  <si>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</si>
  <si>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</si>
  <si>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</si>
  <si>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</si>
  <si>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</si>
  <si>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</si>
  <si>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</si>
  <si>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</si>
  <si>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</si>
  <si>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</si>
  <si>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</si>
  <si>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</si>
  <si>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</si>
  <si>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</si>
  <si>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</si>
  <si>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</si>
  <si>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</si>
  <si>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</si>
  <si>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</si>
  <si>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</si>
  <si>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</si>
  <si>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</si>
  <si>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</si>
  <si>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</si>
  <si>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</si>
  <si>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</si>
  <si>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</si>
  <si>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</si>
  <si>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</si>
  <si>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</si>
  <si>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</si>
  <si>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</si>
  <si>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</si>
  <si>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</si>
  <si>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</si>
  <si>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</si>
  <si>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</si>
  <si>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</si>
  <si>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</si>
  <si>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</si>
  <si>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</si>
  <si>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</si>
  <si>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</si>
  <si>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</si>
  <si>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</si>
  <si>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</si>
  <si>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</si>
  <si>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</si>
  <si>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</si>
  <si>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</si>
  <si>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</si>
  <si>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</si>
  <si>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</si>
  <si>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</si>
  <si>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</si>
  <si>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</si>
  <si>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</si>
  <si>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</si>
  <si>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</si>
  <si>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</si>
  <si>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</si>
  <si>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</si>
  <si>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</si>
  <si>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</si>
  <si>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</si>
  <si>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</si>
  <si>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</si>
  <si>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</si>
  <si>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</si>
  <si>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</si>
  <si>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</si>
  <si>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</si>
  <si>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</si>
  <si>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</si>
  <si>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</si>
  <si>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</si>
  <si>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</si>
  <si>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</si>
  <si>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</si>
  <si>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</si>
  <si>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</si>
  <si>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</si>
  <si>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</si>
  <si>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</si>
  <si>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</si>
  <si>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</si>
  <si>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</si>
  <si>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</si>
  <si>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</si>
  <si>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</si>
  <si>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</si>
  <si>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</si>
  <si>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</si>
  <si>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</si>
  <si>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</si>
  <si>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</si>
  <si>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</si>
  <si>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</si>
  <si>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</si>
  <si>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</si>
  <si>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</si>
  <si>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</si>
  <si>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</si>
  <si>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</si>
  <si>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</si>
  <si>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</si>
  <si>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</si>
  <si>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</si>
  <si>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</si>
  <si>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</si>
  <si>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</si>
  <si>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</si>
  <si>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</si>
  <si>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</si>
  <si>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</si>
  <si>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</si>
  <si>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</si>
  <si>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</si>
  <si>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</si>
  <si>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</si>
  <si>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</si>
  <si>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</si>
  <si>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</si>
  <si>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</si>
  <si>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</si>
  <si>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</si>
  <si>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</si>
  <si>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</si>
  <si>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</si>
  <si>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</si>
  <si>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</si>
  <si>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</si>
  <si>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</si>
  <si>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</si>
  <si>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</si>
  <si>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</si>
  <si>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</si>
  <si>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</si>
  <si>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</si>
  <si>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</si>
  <si>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</si>
  <si>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</si>
  <si>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</si>
  <si>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</si>
  <si>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</si>
  <si>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</si>
  <si>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</si>
  <si>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</si>
  <si>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</si>
  <si>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</si>
  <si>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</si>
  <si>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</si>
  <si>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</si>
  <si>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</si>
  <si>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</si>
  <si>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</si>
  <si>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</si>
  <si>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</si>
  <si>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</si>
  <si>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</si>
  <si>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</si>
  <si>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</si>
  <si>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</si>
  <si>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</si>
  <si>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</si>
  <si>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</si>
  <si>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</si>
  <si>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</si>
  <si>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</si>
  <si>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</si>
  <si>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</si>
  <si>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</si>
  <si>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</si>
  <si>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</si>
  <si>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</si>
  <si>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</si>
  <si>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</si>
  <si>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</si>
  <si>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</si>
  <si>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</si>
  <si>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</si>
  <si>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</si>
  <si>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</si>
  <si>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</si>
  <si>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</si>
  <si>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</si>
  <si>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</si>
  <si>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</si>
  <si>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</si>
  <si>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</si>
  <si>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</si>
  <si>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</si>
  <si>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</si>
  <si>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</si>
  <si>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</si>
  <si>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</si>
  <si>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</si>
  <si>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</si>
  <si>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</si>
  <si>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</si>
  <si>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</si>
  <si>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</si>
  <si>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</si>
  <si>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</si>
  <si>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</si>
  <si>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</si>
  <si>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</si>
  <si>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</si>
  <si>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</si>
  <si>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</si>
  <si>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</si>
  <si>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</si>
  <si>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</si>
  <si>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</si>
  <si>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</si>
  <si>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</si>
  <si>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</si>
  <si>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</si>
  <si>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</si>
  <si>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</si>
  <si>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</si>
  <si>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</si>
  <si>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</si>
  <si>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</si>
  <si>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</si>
  <si>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</si>
  <si>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</si>
  <si>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</si>
  <si>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</si>
  <si>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</si>
  <si>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</si>
  <si>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</si>
  <si>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</si>
  <si>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</si>
  <si>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</si>
  <si>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</si>
  <si>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</si>
  <si>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</si>
  <si>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</si>
  <si>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</si>
  <si>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</si>
  <si>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</si>
  <si>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</si>
  <si>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</si>
  <si>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</si>
  <si>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</si>
  <si>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</si>
  <si>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</si>
  <si>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</si>
  <si>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</si>
  <si>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</si>
  <si>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</si>
  <si>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</si>
  <si>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</si>
  <si>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</si>
  <si>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</si>
  <si>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</si>
  <si>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</si>
  <si>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</si>
  <si>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</si>
  <si>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</si>
  <si>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</si>
  <si>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</si>
  <si>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</si>
  <si>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</si>
  <si>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</si>
  <si>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</si>
  <si>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</si>
  <si>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</si>
  <si>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</si>
  <si>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</si>
  <si>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</si>
  <si>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</si>
  <si>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</si>
  <si>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</si>
  <si>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</si>
  <si>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</si>
  <si>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</si>
  <si>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</si>
  <si>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</si>
  <si>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</si>
  <si>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</si>
  <si>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</si>
  <si>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</si>
  <si>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</si>
  <si>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</si>
  <si>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</si>
  <si>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</si>
  <si>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</si>
  <si>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</si>
  <si>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</si>
  <si>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</si>
  <si>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</si>
  <si>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</si>
  <si>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</si>
  <si>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</si>
  <si>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</si>
  <si>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</si>
  <si>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</si>
  <si>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</si>
  <si>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</si>
  <si>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</si>
  <si>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</si>
  <si>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</si>
  <si>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</si>
  <si>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</si>
  <si>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</si>
  <si>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</si>
  <si>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</si>
  <si>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</si>
  <si>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</si>
  <si>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</si>
  <si>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</si>
  <si>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</si>
  <si>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</si>
  <si>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</si>
  <si>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</si>
  <si>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</si>
  <si>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</si>
  <si>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</si>
  <si>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</si>
  <si>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</si>
  <si>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</si>
  <si>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</si>
  <si>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</si>
  <si>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</si>
  <si>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</si>
  <si>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</si>
  <si>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</si>
  <si>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</si>
  <si>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</si>
  <si>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</si>
  <si>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</si>
  <si>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</si>
  <si>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</si>
  <si>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</si>
  <si>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</si>
  <si>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</si>
  <si>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</si>
  <si>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</si>
  <si>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</si>
  <si>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</si>
  <si>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</si>
  <si>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</si>
  <si>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</si>
  <si>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</si>
  <si>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</si>
  <si>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</si>
  <si>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</si>
  <si>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</si>
  <si>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</si>
  <si>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</si>
  <si>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</si>
  <si>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</si>
  <si>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</si>
  <si>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</si>
  <si>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</si>
  <si>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</si>
  <si>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</si>
  <si>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</si>
  <si>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</si>
  <si>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</si>
  <si>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</si>
  <si>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</si>
  <si>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</si>
  <si>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</si>
  <si>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</si>
  <si>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</si>
  <si>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</si>
  <si>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</si>
  <si>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</si>
  <si>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</si>
  <si>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</si>
  <si>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</si>
  <si>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</si>
  <si>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</si>
  <si>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</si>
  <si>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</si>
  <si>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</si>
  <si>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</si>
  <si>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</si>
  <si>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</si>
  <si>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</si>
  <si>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</si>
  <si>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</si>
  <si>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</si>
  <si>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</si>
  <si>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</si>
  <si>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</si>
  <si>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</si>
  <si>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</si>
  <si>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</si>
  <si>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</si>
  <si>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</si>
  <si>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</si>
  <si>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</si>
  <si>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</si>
  <si>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</si>
  <si>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</si>
  <si>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</si>
  <si>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</si>
  <si>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</si>
  <si>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</si>
  <si>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</si>
  <si>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</si>
  <si>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</si>
  <si>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</si>
  <si>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</si>
  <si>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</si>
  <si>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</si>
  <si>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</si>
  <si>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</si>
  <si>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</si>
  <si>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</si>
  <si>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</si>
  <si>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</si>
  <si>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</si>
  <si>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</si>
  <si>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</si>
  <si>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</si>
  <si>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</si>
  <si>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</si>
  <si>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</si>
  <si>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</si>
  <si>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</si>
  <si>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</si>
  <si>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</si>
  <si>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</si>
  <si>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</si>
  <si>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</si>
  <si>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</si>
  <si>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</si>
  <si>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</si>
  <si>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</si>
  <si>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</si>
  <si>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</si>
  <si>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</si>
  <si>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</si>
  <si>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</si>
  <si>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</si>
  <si>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</si>
  <si>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</si>
  <si>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</si>
  <si>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</si>
  <si>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</si>
  <si>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</si>
  <si>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</si>
  <si>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</si>
  <si>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</si>
  <si>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</si>
  <si>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</si>
  <si>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</si>
  <si>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</si>
  <si>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</si>
  <si>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</si>
  <si>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</si>
  <si>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</si>
  <si>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</si>
  <si>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</si>
  <si>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</si>
  <si>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</si>
  <si>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</si>
  <si>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</si>
  <si>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</si>
  <si>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</si>
  <si>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</si>
  <si>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</si>
  <si>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</si>
  <si>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</si>
  <si>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</si>
  <si>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</si>
  <si>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</si>
  <si>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</si>
  <si>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</si>
  <si>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</si>
  <si>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</si>
  <si>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</si>
  <si>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</si>
  <si>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</si>
  <si>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</si>
  <si>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</si>
  <si>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</si>
  <si>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</si>
  <si>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</si>
  <si>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</si>
  <si>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</si>
  <si>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</si>
  <si>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</si>
  <si>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</si>
  <si>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</si>
  <si>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</si>
  <si>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</si>
  <si>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</si>
  <si>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</si>
  <si>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</si>
  <si>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</si>
  <si>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</si>
  <si>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</si>
  <si>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</si>
  <si>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</si>
  <si>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</si>
  <si>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</si>
  <si>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</si>
  <si>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</si>
  <si>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</si>
  <si>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</si>
  <si>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</si>
  <si>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</si>
  <si>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</si>
  <si>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</si>
  <si>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</si>
  <si>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</si>
  <si>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</si>
  <si>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</si>
  <si>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</si>
  <si>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</si>
  <si>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</si>
  <si>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</si>
  <si>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</si>
  <si>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</si>
  <si>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</si>
  <si>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</si>
  <si>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</si>
  <si>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</si>
  <si>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</si>
  <si>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</si>
  <si>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</si>
  <si>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</si>
  <si>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</si>
  <si>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</si>
  <si>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</si>
  <si>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</si>
  <si>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</si>
  <si>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</si>
  <si>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</si>
  <si>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</si>
  <si>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</si>
  <si>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</si>
  <si>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</si>
  <si>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</si>
  <si>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</si>
  <si>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</si>
  <si>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</si>
  <si>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</si>
  <si>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</si>
  <si>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</si>
  <si>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</si>
  <si>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</si>
  <si>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</si>
  <si>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</si>
  <si>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</si>
  <si>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</si>
  <si>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</si>
  <si>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</si>
  <si>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</si>
  <si>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</si>
  <si>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</si>
  <si>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</si>
  <si>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</si>
  <si>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</si>
  <si>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</si>
  <si>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</si>
  <si>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</si>
  <si>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</si>
  <si>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</si>
  <si>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</si>
  <si>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</si>
  <si>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</si>
  <si>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</si>
  <si>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</si>
  <si>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</si>
  <si>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</si>
  <si>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</si>
  <si>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</si>
  <si>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</si>
  <si>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</si>
  <si>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</si>
  <si>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</si>
  <si>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</si>
  <si>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</si>
  <si>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</si>
  <si>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</si>
  <si>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</si>
  <si>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</si>
  <si>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</si>
  <si>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</si>
  <si>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</si>
  <si>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</si>
  <si>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</si>
  <si>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</si>
  <si>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</si>
  <si>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</si>
  <si>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</si>
  <si>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</si>
  <si>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</si>
  <si>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</si>
  <si>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</si>
  <si>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</si>
  <si>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</si>
  <si>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</si>
  <si>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</si>
  <si>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</si>
  <si>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</si>
  <si>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</si>
  <si>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</si>
  <si>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</si>
  <si>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</si>
  <si>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</si>
  <si>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</si>
  <si>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</si>
  <si>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</si>
  <si>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</si>
  <si>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</si>
  <si>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</si>
  <si>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</si>
  <si>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</si>
  <si>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</si>
  <si>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</si>
  <si>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</si>
  <si>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</si>
  <si>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</si>
  <si>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</si>
  <si>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</si>
  <si>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</si>
  <si>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</si>
  <si>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</si>
  <si>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</si>
  <si>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</si>
  <si>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</si>
  <si>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</si>
  <si>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</si>
  <si>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</si>
  <si>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</si>
  <si>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</si>
  <si>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</si>
  <si>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</si>
  <si>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</si>
  <si>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</si>
  <si>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</si>
  <si>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</si>
  <si>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</si>
  <si>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</si>
  <si>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</si>
  <si>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</si>
  <si>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</si>
  <si>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</si>
  <si>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</si>
  <si>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</si>
  <si>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</si>
  <si>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</si>
  <si>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</si>
  <si>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</si>
  <si>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</si>
  <si>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</si>
  <si>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</si>
  <si>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</si>
  <si>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</si>
  <si>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</si>
  <si>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</si>
  <si>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</si>
  <si>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</si>
  <si>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</si>
  <si>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</si>
  <si>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</si>
  <si>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</si>
  <si>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</si>
  <si>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</si>
  <si>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</si>
  <si>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</si>
  <si>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</si>
  <si>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</si>
  <si>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</si>
  <si>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</si>
  <si>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</si>
  <si>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</si>
  <si>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</si>
  <si>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</si>
  <si>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</si>
  <si>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</si>
  <si>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</si>
  <si>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</si>
  <si>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</si>
  <si>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</si>
  <si>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</si>
  <si>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</si>
  <si>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</si>
  <si>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</si>
  <si>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</si>
  <si>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</si>
  <si>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</si>
  <si>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</si>
  <si>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</si>
  <si>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</si>
  <si>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</si>
  <si>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</si>
  <si>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</si>
  <si>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</si>
  <si>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</si>
  <si>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</si>
  <si>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</si>
  <si>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</si>
  <si>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</si>
  <si>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</si>
  <si>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</si>
  <si>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</si>
  <si>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</si>
  <si>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</si>
  <si>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</si>
  <si>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</si>
  <si>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</si>
  <si>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</si>
  <si>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</si>
  <si>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</si>
  <si>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</si>
  <si>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</si>
  <si>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</si>
  <si>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</si>
  <si>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</si>
  <si>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</si>
  <si>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</si>
  <si>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</si>
  <si>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</si>
  <si>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</si>
  <si>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</si>
  <si>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</si>
  <si>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</si>
  <si>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</si>
  <si>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</si>
  <si>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</si>
  <si>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</si>
  <si>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</si>
  <si>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</si>
  <si>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</si>
  <si>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</si>
  <si>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</si>
  <si>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</si>
  <si>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</si>
  <si>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</si>
  <si>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</si>
  <si>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</si>
  <si>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</si>
  <si>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</si>
  <si>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</si>
  <si>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</si>
  <si>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</si>
  <si>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</si>
  <si>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</si>
  <si>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</si>
  <si>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</si>
  <si>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</si>
  <si>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</si>
  <si>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</si>
  <si>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</si>
  <si>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</si>
  <si>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</si>
  <si>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</si>
  <si>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</si>
  <si>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</si>
  <si>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</si>
  <si>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</si>
  <si>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</si>
  <si>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</si>
  <si>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</si>
  <si>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</si>
  <si>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</si>
  <si>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</si>
  <si>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</si>
  <si>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</si>
  <si>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</si>
  <si>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</si>
  <si>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</si>
  <si>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</si>
  <si>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</si>
  <si>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</si>
  <si>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</si>
  <si>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</si>
  <si>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</si>
  <si>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</si>
  <si>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</si>
  <si>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</si>
  <si>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</si>
  <si>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</si>
  <si>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</si>
  <si>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</si>
  <si>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</si>
  <si>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</si>
  <si>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</si>
  <si>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</si>
  <si>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</si>
  <si>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</si>
  <si>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</si>
  <si>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</si>
  <si>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</si>
  <si>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</si>
  <si>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</si>
  <si>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</si>
  <si>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</si>
  <si>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</si>
  <si>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</si>
  <si>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</si>
  <si>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</si>
  <si>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</si>
  <si>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</si>
  <si>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</si>
  <si>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</si>
  <si>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</si>
  <si>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</si>
  <si>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</si>
  <si>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</si>
  <si>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</si>
  <si>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</si>
  <si>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</si>
  <si>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</si>
  <si>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</si>
  <si>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</si>
  <si>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</si>
  <si>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</si>
  <si>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</si>
  <si>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</si>
  <si>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</si>
  <si>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</si>
  <si>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</si>
  <si>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</si>
  <si>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</si>
  <si>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</si>
  <si>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</si>
  <si>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</si>
  <si>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</si>
  <si>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</si>
  <si>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</si>
  <si>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</si>
  <si>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</si>
  <si>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</si>
  <si>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</si>
  <si>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</si>
  <si>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</si>
  <si>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</si>
  <si>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</si>
  <si>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</si>
  <si>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</si>
  <si>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</si>
  <si>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</si>
  <si>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</si>
  <si>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</si>
  <si>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</si>
  <si>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</si>
  <si>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</si>
  <si>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</si>
  <si>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</si>
  <si>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</si>
  <si>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</si>
  <si>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</si>
  <si>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</si>
  <si>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</si>
  <si>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</si>
  <si>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</si>
  <si>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</si>
  <si>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</si>
  <si>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</si>
  <si>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</si>
  <si>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</si>
  <si>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</si>
  <si>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</si>
  <si>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</si>
  <si>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</si>
  <si>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</si>
  <si>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</si>
  <si>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</si>
  <si>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</si>
  <si>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</si>
  <si>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</si>
  <si>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</si>
  <si>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</si>
  <si>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</si>
  <si>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</si>
  <si>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</si>
  <si>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</si>
  <si>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</si>
  <si>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</si>
  <si>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</si>
  <si>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</si>
  <si>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</si>
  <si>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</si>
  <si>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</si>
  <si>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</si>
  <si>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</si>
  <si>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</si>
  <si>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</si>
  <si>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</si>
  <si>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</si>
  <si>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</si>
  <si>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</si>
  <si>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</si>
  <si>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</si>
  <si>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</si>
  <si>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</si>
  <si>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</si>
  <si>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</si>
  <si>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</si>
  <si>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</si>
  <si>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</si>
  <si>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</si>
  <si>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</si>
  <si>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</si>
  <si>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</si>
  <si>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</si>
  <si>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</si>
  <si>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</si>
  <si>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</si>
  <si>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</si>
  <si>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</si>
  <si>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</si>
  <si>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</si>
  <si>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</si>
  <si>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</si>
  <si>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</si>
  <si>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</si>
  <si>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</si>
  <si>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</si>
  <si>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</si>
  <si>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</si>
  <si>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</si>
  <si>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</si>
  <si>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</si>
  <si>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</si>
  <si>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</si>
  <si>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</si>
  <si>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</si>
  <si>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</si>
  <si>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</si>
  <si>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</si>
  <si>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</si>
  <si>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</si>
  <si>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</si>
  <si>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</si>
  <si>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</si>
  <si>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</si>
  <si>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</si>
  <si>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</si>
  <si>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</si>
  <si>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</si>
  <si>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</si>
  <si>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</si>
  <si>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</si>
  <si>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</si>
  <si>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</si>
  <si>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</si>
  <si>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</si>
  <si>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</si>
  <si>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</si>
  <si>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</si>
  <si>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</si>
  <si>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</si>
  <si>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</si>
  <si>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</si>
  <si>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</si>
  <si>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</si>
  <si>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</si>
  <si>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</si>
  <si>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</si>
  <si>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</si>
  <si>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</si>
  <si>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</si>
  <si>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</si>
  <si>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</si>
  <si>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</si>
  <si>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</si>
  <si>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</si>
  <si>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</si>
  <si>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</si>
  <si>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</si>
  <si>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</si>
  <si>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</si>
  <si>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</si>
  <si>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</si>
  <si>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</si>
  <si>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</si>
  <si>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</si>
  <si>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</si>
  <si>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</si>
  <si>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</si>
  <si>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</si>
  <si>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</si>
  <si>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</si>
  <si>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</si>
  <si>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</si>
  <si>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</si>
  <si>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</si>
  <si>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</si>
  <si>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</si>
  <si>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</si>
  <si>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</si>
  <si>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</si>
  <si>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</si>
  <si>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</si>
  <si>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</si>
  <si>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</si>
  <si>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</si>
  <si>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</si>
  <si>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</si>
  <si>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</si>
  <si>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</si>
  <si>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</si>
  <si>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</si>
  <si>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</si>
  <si>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</si>
  <si>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</si>
  <si>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</si>
  <si>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</si>
  <si>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</si>
  <si>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</si>
  <si>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</si>
  <si>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</si>
  <si>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</si>
  <si>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</si>
  <si>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</si>
  <si>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</si>
  <si>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</si>
  <si>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</si>
  <si>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</si>
  <si>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</si>
  <si>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</si>
  <si>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</si>
  <si>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</si>
  <si>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</si>
  <si>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</si>
  <si>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</si>
  <si>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</si>
  <si>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</si>
  <si>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</si>
  <si>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</si>
  <si>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</si>
  <si>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</si>
  <si>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</si>
  <si>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</si>
  <si>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</si>
  <si>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</si>
  <si>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</si>
  <si>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</si>
  <si>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</si>
  <si>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</si>
  <si>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</si>
  <si>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</si>
  <si>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</si>
  <si>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</si>
  <si>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</si>
  <si>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</si>
  <si>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</si>
  <si>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</si>
  <si>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</si>
  <si>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</si>
  <si>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</si>
  <si>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</si>
  <si>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</si>
  <si>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</si>
  <si>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</si>
  <si>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</si>
  <si>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</si>
  <si>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</si>
  <si>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</si>
  <si>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</si>
  <si>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</si>
  <si>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</si>
  <si>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</si>
  <si>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</si>
  <si>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</si>
  <si>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</si>
  <si>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</si>
  <si>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</si>
  <si>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</si>
  <si>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</si>
  <si>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</si>
  <si>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</si>
  <si>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</si>
  <si>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</si>
  <si>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</si>
  <si>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</si>
  <si>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</si>
  <si>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</si>
  <si>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</si>
  <si>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</si>
  <si>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</si>
  <si>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</si>
  <si>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</si>
  <si>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</si>
  <si>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</si>
  <si>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</si>
  <si>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</si>
  <si>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</si>
  <si>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</si>
  <si>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</si>
  <si>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</si>
  <si>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</si>
  <si>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</si>
  <si>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</si>
  <si>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</si>
  <si>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</si>
  <si>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</si>
  <si>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</si>
  <si>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</si>
  <si>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</si>
  <si>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</si>
  <si>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</si>
  <si>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</si>
  <si>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</si>
  <si>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</si>
  <si>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</si>
  <si>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</si>
  <si>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</si>
  <si>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</si>
  <si>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</si>
  <si>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</si>
  <si>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</si>
  <si>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</si>
  <si>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</si>
  <si>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</si>
  <si>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</si>
  <si>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</si>
  <si>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</si>
  <si>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</si>
  <si>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</si>
  <si>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</si>
  <si>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</si>
  <si>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</si>
  <si>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</si>
  <si>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</si>
  <si>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</si>
  <si>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</si>
  <si>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</si>
  <si>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</si>
  <si>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</si>
  <si>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</si>
  <si>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</si>
  <si>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</si>
  <si>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</si>
  <si>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</si>
  <si>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</si>
  <si>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</si>
  <si>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</si>
  <si>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</si>
  <si>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</si>
  <si>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</si>
  <si>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</si>
  <si>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</si>
  <si>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</si>
  <si>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</si>
  <si>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</si>
  <si>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</si>
  <si>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</si>
  <si>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</si>
  <si>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</si>
  <si>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</si>
  <si>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</si>
  <si>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</si>
  <si>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</si>
  <si>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</si>
  <si>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</si>
  <si>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</si>
  <si>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</si>
  <si>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</si>
  <si>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</si>
  <si>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</si>
  <si>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</si>
  <si>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</si>
  <si>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</si>
  <si>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</si>
  <si>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</si>
  <si>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</si>
  <si>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</si>
  <si>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</si>
  <si>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</si>
  <si>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</si>
  <si>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</si>
  <si>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</si>
  <si>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</si>
  <si>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</si>
  <si>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</si>
  <si>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</si>
  <si>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</si>
  <si>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</si>
  <si>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</si>
  <si>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</si>
  <si>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</si>
  <si>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</si>
  <si>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</si>
  <si>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</si>
  <si>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</si>
  <si>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</si>
  <si>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</si>
  <si>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</si>
  <si>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</si>
  <si>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</si>
  <si>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</si>
  <si>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</si>
  <si>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</si>
  <si>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</si>
  <si>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</si>
  <si>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</si>
  <si>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</si>
  <si>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</si>
  <si>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</si>
  <si>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</si>
  <si>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</si>
  <si>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</si>
  <si>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</si>
  <si>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</si>
  <si>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</si>
  <si>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</si>
  <si>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</si>
  <si>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</si>
  <si>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</si>
  <si>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</si>
  <si>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</si>
  <si>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</si>
  <si>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</si>
  <si>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</si>
  <si>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</si>
  <si>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</si>
  <si>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</si>
  <si>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</si>
  <si>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</si>
  <si>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</si>
  <si>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</si>
  <si>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</si>
  <si>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</si>
  <si>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</si>
  <si>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</si>
  <si>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</si>
  <si>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</si>
  <si>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</si>
  <si>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</si>
  <si>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</si>
  <si>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</si>
  <si>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</si>
  <si>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</si>
  <si>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</si>
  <si>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</si>
  <si>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</si>
  <si>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</si>
  <si>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</si>
  <si>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</si>
  <si>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</si>
  <si>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</si>
  <si>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</si>
  <si>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</si>
  <si>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</si>
  <si>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</si>
  <si>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</si>
  <si>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</si>
  <si>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</si>
  <si>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</si>
  <si>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</si>
  <si>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</si>
  <si>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</si>
  <si>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</si>
  <si>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</si>
  <si>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</si>
  <si>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</si>
  <si>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</si>
  <si>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</si>
  <si>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</si>
  <si>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</si>
  <si>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</si>
  <si>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</si>
  <si>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</si>
  <si>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</si>
  <si>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</si>
  <si>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</si>
  <si>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</si>
  <si>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</si>
  <si>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</si>
  <si>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</si>
  <si>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</si>
  <si>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</si>
  <si>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</si>
  <si>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</si>
  <si>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</si>
  <si>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</si>
  <si>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</si>
  <si>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</si>
  <si>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</si>
  <si>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</si>
  <si>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</si>
  <si>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</si>
  <si>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</si>
  <si>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</si>
  <si>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</si>
  <si>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</si>
  <si>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</si>
  <si>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</si>
  <si>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</si>
  <si>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</si>
  <si>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</si>
  <si>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</si>
  <si>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</si>
  <si>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</si>
  <si>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</si>
  <si>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</si>
  <si>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</si>
  <si>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</si>
  <si>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</si>
  <si>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</si>
  <si>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</si>
  <si>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</si>
  <si>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</si>
  <si>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</si>
  <si>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</si>
  <si>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</si>
  <si>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</si>
  <si>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</si>
  <si>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</si>
  <si>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</si>
  <si>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</si>
  <si>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</si>
  <si>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</si>
  <si>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</si>
  <si>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</si>
  <si>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</si>
  <si>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</si>
  <si>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</si>
  <si>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</si>
  <si>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</si>
  <si>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</si>
  <si>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</si>
  <si>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</si>
  <si>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</si>
  <si>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</si>
  <si>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</si>
  <si>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</si>
  <si>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</si>
  <si>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</si>
  <si>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</si>
  <si>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</si>
  <si>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</si>
  <si>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</si>
  <si>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</si>
  <si>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</si>
  <si>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</si>
  <si>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</si>
  <si>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</si>
  <si>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</si>
  <si>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</si>
  <si>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</si>
  <si>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</si>
  <si>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</si>
  <si>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</si>
  <si>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</si>
  <si>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</si>
  <si>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</si>
  <si>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</si>
  <si>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</si>
  <si>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</si>
  <si>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</si>
  <si>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</si>
  <si>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</si>
  <si>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</si>
  <si>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</si>
  <si>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</si>
  <si>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</si>
  <si>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</si>
  <si>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</si>
  <si>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</si>
  <si>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</si>
  <si>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</si>
  <si>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</si>
  <si>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</si>
  <si>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</si>
  <si>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</si>
  <si>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</si>
  <si>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</si>
  <si>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</si>
  <si>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</si>
  <si>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</si>
  <si>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</si>
  <si>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</si>
  <si>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</si>
  <si>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</si>
  <si>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</si>
  <si>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</si>
  <si>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</si>
  <si>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</si>
  <si>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</si>
  <si>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</si>
  <si>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</si>
  <si>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</si>
  <si>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</si>
  <si>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</si>
  <si>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</si>
  <si>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</si>
  <si>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</si>
  <si>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</si>
  <si>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</si>
  <si>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</si>
  <si>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</si>
  <si>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</si>
  <si>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</si>
  <si>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</si>
  <si>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</si>
  <si>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</si>
  <si>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</si>
  <si>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</si>
  <si>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</si>
  <si>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</si>
  <si>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</si>
  <si>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</si>
  <si>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</si>
  <si>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</si>
  <si>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</si>
  <si>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</si>
  <si>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</si>
  <si>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</si>
  <si>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</si>
  <si>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</si>
  <si>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</si>
  <si>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</si>
  <si>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</si>
  <si>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</si>
  <si>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</si>
  <si>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</si>
  <si>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</si>
  <si>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</si>
  <si>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</si>
  <si>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</si>
  <si>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</si>
  <si>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</si>
  <si>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</si>
  <si>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</si>
  <si>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</si>
  <si>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</si>
  <si>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</si>
  <si>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</si>
  <si>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</si>
  <si>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</si>
  <si>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</si>
  <si>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</si>
  <si>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</si>
  <si>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</si>
  <si>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</si>
  <si>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</si>
  <si>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</si>
  <si>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</si>
  <si>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</si>
  <si>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</si>
  <si>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</si>
  <si>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</si>
  <si>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</si>
  <si>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</si>
  <si>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</si>
  <si>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</si>
  <si>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</si>
  <si>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</si>
  <si>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</si>
  <si>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</si>
  <si>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</si>
  <si>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</si>
  <si>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</si>
  <si>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</si>
  <si>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</si>
  <si>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</si>
  <si>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</si>
  <si>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</si>
  <si>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</si>
  <si>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</si>
  <si>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</si>
  <si>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</si>
  <si>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</si>
  <si>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</si>
  <si>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</si>
  <si>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</si>
  <si>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</si>
  <si>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</si>
  <si>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</si>
  <si>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</si>
  <si>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</si>
  <si>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</si>
  <si>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</si>
  <si>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</si>
  <si>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</si>
  <si>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</si>
  <si>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</si>
  <si>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</si>
  <si>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</si>
  <si>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</si>
  <si>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</si>
  <si>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</si>
  <si>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</si>
  <si>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</si>
  <si>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</si>
  <si>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</si>
  <si>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</si>
  <si>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</si>
  <si>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</si>
  <si>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</si>
  <si>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</si>
  <si>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</si>
  <si>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</si>
  <si>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</si>
  <si>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</si>
  <si>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</si>
  <si>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</si>
  <si>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</si>
  <si>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</si>
  <si>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</si>
  <si>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</si>
  <si>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</si>
  <si>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</si>
  <si>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</si>
  <si>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</si>
  <si>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</si>
  <si>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</si>
  <si>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</si>
  <si>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</si>
  <si>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</si>
  <si>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</si>
  <si>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</si>
  <si>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</si>
  <si>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</si>
  <si>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</si>
  <si>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</si>
  <si>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</si>
  <si>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</si>
  <si>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</si>
  <si>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</si>
  <si>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</si>
  <si>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</si>
  <si>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</si>
  <si>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</si>
  <si>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</si>
  <si>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</si>
  <si>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</si>
  <si>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</si>
  <si>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</si>
  <si>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</si>
  <si>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</si>
  <si>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</si>
  <si>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</si>
  <si>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</si>
  <si>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</si>
  <si>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</si>
  <si>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</si>
  <si>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</si>
  <si>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</si>
  <si>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</si>
  <si>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</si>
  <si>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</si>
  <si>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</si>
  <si>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</si>
  <si>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</si>
  <si>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</si>
  <si>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</si>
  <si>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</si>
  <si>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</si>
  <si>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</si>
  <si>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</si>
  <si>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</si>
  <si>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</si>
  <si>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</si>
  <si>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</si>
  <si>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</si>
  <si>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</si>
  <si>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</si>
  <si>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</si>
  <si>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</si>
  <si>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</si>
  <si>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</si>
  <si>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</si>
  <si>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</si>
  <si>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</si>
  <si>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</si>
  <si>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</si>
  <si>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</si>
  <si>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</si>
  <si>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</si>
  <si>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</si>
  <si>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</si>
  <si>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</si>
  <si>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</si>
  <si>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</si>
  <si>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</si>
  <si>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</si>
  <si>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</si>
  <si>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</si>
  <si>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</si>
  <si>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</si>
  <si>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</si>
  <si>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</si>
  <si>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</si>
  <si>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</si>
  <si>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</si>
  <si>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</si>
  <si>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</si>
  <si>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</si>
  <si>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</si>
  <si>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</si>
  <si>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</si>
  <si>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</si>
  <si>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</si>
  <si>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</si>
  <si>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</si>
  <si>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</si>
  <si>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</si>
  <si>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</si>
  <si>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</si>
  <si>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</si>
  <si>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</si>
  <si>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</si>
  <si>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</si>
  <si>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</si>
  <si>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</si>
  <si>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</si>
  <si>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</si>
  <si>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</si>
  <si>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</si>
  <si>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</si>
  <si>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</si>
  <si>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</si>
  <si>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</si>
  <si>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</si>
  <si>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</si>
  <si>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</si>
  <si>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</si>
  <si>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</si>
  <si>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</si>
  <si>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</si>
  <si>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</si>
  <si>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</si>
  <si>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</si>
  <si>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</si>
  <si>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</si>
  <si>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</si>
  <si>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</si>
  <si>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</si>
  <si>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</si>
  <si>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</si>
  <si>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</si>
  <si>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</si>
  <si>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</si>
  <si>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</si>
  <si>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</si>
  <si>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</si>
  <si>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</si>
  <si>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</si>
  <si>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</si>
  <si>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</si>
  <si>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</si>
  <si>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</si>
  <si>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</si>
  <si>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</si>
  <si>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</si>
  <si>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</si>
  <si>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</si>
  <si>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</si>
  <si>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</si>
  <si>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</si>
  <si>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</si>
  <si>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</si>
  <si>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</si>
  <si>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</si>
  <si>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</si>
  <si>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</si>
  <si>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</si>
  <si>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</si>
  <si>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</si>
  <si>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</si>
  <si>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</si>
  <si>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</si>
  <si>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</si>
  <si>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</si>
  <si>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</si>
  <si>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</si>
  <si>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</si>
  <si>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</si>
  <si>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</si>
  <si>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</si>
  <si>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</si>
  <si>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</si>
  <si>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</si>
  <si>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</si>
  <si>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</si>
  <si>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</si>
  <si>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</si>
  <si>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</si>
  <si>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</si>
  <si>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</si>
  <si>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</si>
  <si>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</si>
  <si>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</si>
  <si>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</si>
  <si>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</si>
  <si>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</si>
  <si>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</si>
  <si>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</si>
  <si>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</si>
  <si>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</si>
  <si>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</si>
  <si>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</si>
  <si>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</si>
  <si>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</si>
  <si>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</si>
  <si>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</si>
  <si>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</si>
  <si>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</si>
  <si>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</si>
  <si>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</si>
  <si>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</si>
  <si>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</si>
  <si>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</si>
  <si>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</si>
  <si>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</si>
  <si>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</si>
  <si>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</si>
  <si>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</si>
  <si>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</si>
  <si>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</si>
  <si>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</si>
  <si>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</si>
  <si>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</si>
  <si>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</si>
  <si>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</si>
  <si>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</si>
  <si>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</si>
  <si>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</si>
  <si>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</si>
  <si>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</si>
  <si>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</si>
  <si>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</si>
  <si>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</si>
  <si>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</si>
  <si>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</si>
  <si>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</si>
  <si>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</si>
  <si>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</si>
  <si>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</si>
  <si>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</si>
  <si>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</si>
  <si>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</si>
  <si>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</si>
  <si>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</si>
  <si>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</si>
  <si>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</si>
  <si>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</si>
  <si>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</si>
  <si>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</si>
  <si>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</si>
  <si>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</si>
  <si>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</si>
  <si>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</si>
  <si>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</si>
  <si>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</si>
  <si>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</si>
  <si>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</si>
  <si>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</si>
  <si>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</si>
  <si>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</si>
  <si>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</si>
  <si>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</si>
  <si>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</si>
  <si>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</si>
  <si>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</si>
  <si>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</si>
  <si>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</si>
  <si>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</si>
  <si>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</si>
  <si>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</si>
  <si>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</si>
  <si>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</si>
  <si>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</si>
  <si>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</si>
  <si>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</si>
  <si>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</si>
  <si>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</si>
  <si>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</si>
  <si>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</si>
  <si>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</si>
  <si>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</si>
  <si>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</si>
  <si>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</si>
  <si>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</si>
  <si>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</si>
  <si>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</si>
  <si>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</si>
  <si>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</si>
  <si>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</si>
  <si>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</si>
  <si>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</si>
  <si>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</si>
  <si>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</si>
  <si>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</si>
  <si>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</si>
  <si>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</si>
  <si>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</si>
  <si>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</si>
  <si>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</si>
  <si>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</si>
  <si>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</si>
  <si>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</si>
  <si>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</si>
  <si>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</si>
  <si>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</si>
  <si>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</si>
  <si>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</si>
  <si>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</si>
  <si>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</si>
  <si>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</si>
  <si>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</si>
  <si>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</si>
  <si>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</si>
  <si>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</si>
  <si>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</si>
  <si>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</si>
  <si>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</si>
  <si>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</si>
  <si>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</si>
  <si>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</si>
  <si>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</si>
  <si>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</si>
  <si>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</si>
  <si>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</si>
  <si>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</si>
  <si>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</si>
  <si>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</si>
  <si>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</si>
  <si>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</si>
  <si>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</si>
  <si>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</si>
  <si>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</si>
  <si>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</si>
  <si>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</si>
  <si>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</si>
  <si>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</si>
  <si>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</si>
  <si>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</si>
  <si>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</si>
  <si>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</si>
  <si>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</si>
  <si>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</si>
  <si>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</si>
  <si>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</si>
  <si>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</si>
  <si>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</si>
  <si>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</si>
  <si>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</si>
  <si>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</si>
  <si>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</si>
  <si>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</si>
  <si>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</si>
  <si>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</si>
  <si>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</si>
  <si>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</si>
  <si>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</si>
  <si>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</si>
  <si>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</si>
  <si>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</si>
  <si>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</si>
  <si>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</si>
  <si>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</si>
  <si>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</si>
  <si>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</si>
  <si>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</si>
  <si>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</si>
  <si>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</si>
  <si>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</si>
  <si>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</si>
  <si>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</si>
  <si>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</si>
  <si>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</si>
  <si>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</si>
  <si>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</si>
  <si>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</si>
  <si>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</si>
  <si>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</si>
  <si>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</si>
  <si>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</si>
  <si>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</si>
  <si>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</si>
  <si>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</si>
  <si>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</si>
  <si>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</si>
  <si>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</si>
  <si>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</si>
  <si>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</si>
  <si>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</si>
  <si>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</si>
  <si>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</si>
  <si>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</si>
  <si>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</si>
  <si>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</si>
  <si>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</si>
  <si>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</si>
  <si>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</si>
  <si>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</si>
  <si>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</si>
  <si>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</si>
  <si>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</si>
  <si>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</si>
  <si>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</si>
  <si>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</si>
  <si>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</si>
  <si>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</si>
  <si>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</si>
  <si>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</si>
  <si>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</si>
  <si>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</si>
  <si>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</si>
  <si>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</si>
  <si>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</si>
  <si>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</si>
  <si>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</si>
  <si>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</si>
  <si>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</si>
  <si>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</si>
  <si>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</si>
  <si>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</si>
  <si>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</si>
  <si>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</si>
  <si>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</si>
  <si>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</si>
  <si>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</si>
  <si>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</si>
  <si>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</si>
  <si>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</si>
  <si>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</si>
  <si>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</si>
  <si>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</si>
  <si>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</si>
  <si>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</si>
  <si>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</si>
  <si>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</si>
  <si>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</si>
  <si>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</si>
  <si>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</si>
  <si>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</si>
  <si>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</si>
  <si>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</si>
  <si>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</si>
  <si>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</si>
  <si>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</si>
  <si>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</si>
  <si>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</si>
  <si>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</si>
  <si>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</si>
  <si>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</si>
  <si>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</si>
  <si>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</si>
  <si>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</si>
  <si>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</si>
  <si>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</si>
  <si>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</si>
  <si>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</si>
  <si>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</si>
  <si>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</si>
  <si>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</si>
  <si>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</si>
  <si>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</si>
  <si>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</si>
  <si>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</si>
  <si>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</si>
  <si>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</si>
  <si>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</si>
  <si>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</si>
  <si>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</si>
  <si>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</si>
  <si>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</si>
  <si>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</si>
  <si>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</si>
  <si>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</si>
  <si>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</si>
  <si>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</si>
  <si>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</si>
  <si>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</si>
  <si>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</si>
  <si>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</si>
  <si>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</si>
  <si>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</si>
  <si>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</si>
  <si>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</si>
  <si>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</si>
  <si>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</si>
  <si>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</si>
  <si>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</si>
  <si>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</si>
  <si>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</si>
  <si>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</si>
  <si>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</si>
  <si>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</si>
  <si>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</si>
  <si>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</si>
  <si>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</si>
  <si>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</si>
  <si>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</si>
  <si>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</si>
  <si>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</si>
  <si>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</si>
  <si>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</si>
  <si>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</si>
  <si>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</si>
  <si>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</si>
  <si>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</si>
  <si>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</si>
  <si>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</si>
  <si>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</si>
  <si>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</si>
  <si>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</si>
  <si>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</si>
  <si>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</si>
  <si>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</si>
  <si>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</si>
  <si>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</si>
  <si>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</si>
  <si>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</si>
  <si>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</si>
  <si>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</si>
  <si>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</si>
  <si>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</si>
  <si>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</si>
  <si>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</si>
  <si>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</si>
  <si>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</si>
  <si>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</si>
  <si>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</si>
  <si>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</si>
  <si>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</si>
  <si>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</si>
  <si>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</si>
  <si>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</si>
  <si>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</si>
  <si>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</si>
  <si>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</si>
  <si>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</si>
  <si>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</si>
  <si>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</si>
  <si>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</si>
  <si>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</si>
  <si>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</si>
  <si>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</si>
  <si>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</si>
  <si>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</si>
  <si>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</si>
  <si>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</si>
  <si>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</si>
  <si>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</si>
  <si>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</si>
  <si>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</si>
  <si>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</si>
  <si>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</si>
  <si>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</si>
  <si>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</si>
  <si>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</si>
  <si>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</si>
  <si>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</si>
  <si>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</si>
  <si>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</si>
  <si>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</si>
  <si>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</si>
  <si>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</si>
  <si>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</si>
  <si>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</si>
  <si>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</si>
  <si>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</si>
  <si>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</si>
  <si>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</si>
  <si>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</si>
  <si>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</si>
  <si>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</si>
  <si>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</si>
  <si>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</si>
  <si>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</si>
  <si>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</si>
  <si>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</si>
  <si>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</si>
  <si>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</si>
  <si>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</si>
  <si>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</si>
  <si>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</si>
  <si>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</si>
  <si>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</si>
  <si>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</si>
  <si>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</si>
  <si>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</si>
  <si>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</si>
  <si>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</si>
  <si>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</si>
  <si>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</si>
  <si>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</si>
  <si>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</si>
  <si>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</si>
  <si>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</si>
  <si>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</si>
  <si>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</si>
  <si>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</si>
  <si>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</si>
  <si>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</si>
  <si>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</si>
  <si>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</si>
  <si>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</si>
  <si>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</si>
  <si>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</si>
  <si>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</si>
  <si>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</si>
  <si>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</si>
  <si>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</si>
  <si>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</si>
  <si>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</si>
  <si>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</si>
  <si>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</si>
  <si>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</si>
  <si>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</si>
  <si>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</si>
  <si>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</si>
  <si>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</si>
  <si>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</si>
  <si>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</si>
  <si>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</si>
  <si>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</si>
  <si>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</si>
  <si>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</si>
  <si>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</si>
  <si>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</si>
  <si>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</si>
  <si>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</si>
  <si>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</si>
  <si>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</si>
  <si>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</si>
  <si>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</si>
  <si>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</si>
  <si>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</si>
  <si>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</si>
  <si>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</si>
  <si>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</si>
  <si>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</si>
  <si>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</si>
  <si>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</si>
  <si>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</si>
  <si>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</si>
  <si>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</si>
  <si>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</si>
  <si>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</si>
  <si>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</si>
  <si>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</si>
  <si>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</si>
  <si>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</si>
  <si>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</si>
  <si>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</si>
  <si>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</si>
  <si>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</si>
  <si>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</si>
  <si>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</si>
  <si>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</si>
  <si>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</si>
  <si>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</si>
  <si>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</si>
  <si>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</si>
  <si>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</si>
  <si>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</si>
  <si>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</si>
  <si>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</si>
  <si>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</si>
  <si>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</si>
  <si>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</si>
  <si>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</si>
  <si>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</si>
  <si>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</si>
  <si>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</si>
  <si>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</si>
  <si>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</si>
  <si>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</si>
  <si>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</si>
  <si>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</si>
  <si>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</si>
  <si>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</si>
  <si>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</si>
  <si>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</si>
  <si>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</si>
  <si>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</si>
  <si>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</si>
  <si>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</si>
  <si>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</si>
  <si>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</si>
  <si>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</si>
  <si>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</si>
  <si>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</si>
  <si>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</si>
  <si>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</si>
  <si>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</si>
  <si>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</si>
  <si>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</si>
  <si>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</si>
  <si>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</si>
  <si>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</si>
  <si>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</si>
  <si>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</si>
  <si>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</si>
  <si>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</si>
  <si>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</si>
  <si>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</si>
  <si>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</si>
  <si>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</si>
  <si>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</si>
  <si>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</si>
  <si>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</si>
  <si>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</si>
  <si>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</si>
  <si>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</si>
  <si>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</si>
  <si>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</si>
  <si>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</si>
  <si>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</si>
  <si>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</si>
  <si>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</si>
  <si>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</si>
  <si>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</si>
  <si>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</si>
  <si>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</si>
  <si>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</si>
  <si>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</si>
  <si>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</si>
  <si>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</si>
  <si>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</si>
  <si>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</si>
  <si>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</si>
  <si>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</si>
  <si>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</si>
  <si>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</si>
  <si>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</si>
  <si>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</si>
  <si>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</si>
  <si>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</si>
  <si>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</si>
  <si>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</si>
  <si>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</si>
  <si>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</si>
  <si>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</si>
  <si>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</si>
  <si>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</si>
  <si>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</si>
  <si>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</si>
  <si>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</si>
  <si>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</si>
  <si>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</si>
  <si>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</si>
  <si>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</si>
  <si>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</si>
  <si>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</si>
  <si>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</si>
  <si>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</si>
  <si>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</si>
  <si>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</si>
  <si>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</si>
  <si>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</si>
  <si>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</si>
  <si>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</si>
  <si>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</si>
  <si>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</si>
  <si>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</si>
  <si>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</si>
  <si>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</si>
  <si>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</si>
  <si>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</si>
  <si>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</si>
  <si>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</si>
  <si>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</si>
  <si>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</si>
  <si>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</si>
  <si>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</si>
  <si>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</si>
  <si>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</si>
  <si>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</si>
  <si>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</si>
  <si>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</si>
  <si>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</si>
  <si>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</si>
  <si>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</si>
  <si>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</si>
  <si>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</si>
  <si>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</si>
  <si>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</si>
  <si>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</si>
  <si>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</si>
  <si>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</si>
  <si>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</si>
  <si>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</si>
  <si>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</si>
  <si>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</si>
  <si>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</si>
  <si>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</si>
  <si>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</si>
  <si>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</si>
  <si>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</si>
  <si>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</si>
  <si>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</si>
  <si>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</si>
  <si>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</si>
  <si>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</si>
  <si>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</si>
  <si>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</si>
  <si>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</si>
  <si>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</si>
  <si>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</si>
  <si>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</si>
  <si>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</si>
  <si>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</si>
  <si>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</si>
  <si>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</si>
  <si>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</si>
  <si>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</si>
  <si>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</si>
  <si>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</si>
  <si>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</si>
  <si>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</si>
  <si>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</si>
  <si>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</si>
  <si>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</si>
  <si>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</si>
  <si>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</si>
  <si>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</si>
  <si>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</si>
  <si>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</si>
  <si>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</si>
  <si>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</si>
  <si>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</si>
  <si>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</si>
  <si>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</si>
  <si>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</si>
  <si>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</si>
  <si>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</si>
  <si>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</si>
  <si>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</si>
  <si>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</si>
  <si>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</si>
  <si>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</si>
  <si>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</si>
  <si>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</si>
  <si>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</si>
  <si>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</si>
  <si>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</si>
  <si>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</si>
  <si>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</si>
  <si>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</si>
  <si>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</si>
  <si>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</si>
  <si>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</si>
  <si>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</si>
  <si>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</si>
  <si>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</si>
  <si>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</si>
  <si>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</si>
  <si>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</si>
  <si>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</si>
  <si>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</si>
  <si>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</si>
  <si>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</si>
  <si>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</si>
  <si>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</si>
  <si>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</si>
  <si>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</si>
  <si>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</si>
  <si>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</si>
  <si>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</si>
  <si>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</si>
  <si>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</si>
  <si>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</si>
  <si>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</si>
  <si>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</si>
  <si>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</si>
  <si>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</si>
  <si>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</si>
  <si>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</si>
  <si>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</si>
  <si>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</si>
  <si>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</si>
  <si>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</si>
  <si>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</si>
  <si>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</si>
  <si>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</si>
  <si>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</si>
  <si>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</si>
  <si>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</si>
  <si>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</si>
  <si>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</si>
  <si>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</si>
  <si>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</si>
  <si>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</si>
  <si>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</si>
  <si>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</si>
  <si>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</si>
  <si>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</si>
  <si>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</si>
  <si>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</si>
  <si>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</si>
  <si>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</si>
  <si>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</si>
  <si>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</si>
  <si>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</si>
  <si>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</si>
  <si>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</si>
  <si>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</si>
  <si>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</si>
  <si>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</si>
  <si>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</si>
  <si>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</si>
  <si>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</si>
  <si>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</si>
  <si>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</si>
  <si>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</si>
  <si>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</si>
  <si>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</si>
  <si>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</si>
  <si>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</si>
  <si>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</si>
  <si>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</si>
  <si>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</si>
  <si>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</si>
  <si>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</si>
  <si>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</si>
  <si>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</si>
  <si>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</si>
  <si>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</si>
  <si>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</si>
  <si>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</si>
  <si>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</si>
  <si>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</si>
  <si>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</si>
  <si>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</si>
  <si>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</si>
  <si>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</si>
  <si>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</si>
  <si>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</si>
  <si>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</si>
  <si>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</si>
  <si>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</si>
  <si>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</si>
  <si>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</si>
  <si>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</si>
  <si>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</si>
  <si>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</si>
  <si>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</si>
  <si>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</si>
  <si>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</si>
  <si>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</si>
  <si>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</si>
  <si>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</si>
  <si>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</si>
  <si>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</si>
  <si>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</si>
  <si>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</si>
  <si>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</si>
  <si>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</si>
  <si>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</si>
  <si>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</si>
  <si>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</si>
  <si>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</si>
  <si>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</si>
  <si>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</si>
  <si>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</si>
  <si>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</si>
  <si>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</si>
  <si>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</si>
  <si>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</si>
  <si>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</si>
  <si>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</si>
  <si>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</si>
  <si>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</si>
  <si>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</si>
  <si>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</si>
  <si>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</si>
  <si>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</si>
  <si>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</si>
  <si>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</si>
  <si>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</si>
  <si>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</si>
  <si>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</si>
  <si>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</si>
  <si>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</si>
  <si>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</si>
  <si>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</si>
  <si>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</si>
  <si>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</si>
  <si>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</si>
  <si>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</si>
  <si>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</si>
  <si>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</si>
  <si>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</si>
  <si>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</si>
  <si>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</si>
  <si>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</si>
  <si>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</si>
  <si>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</si>
  <si>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</si>
  <si>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</si>
  <si>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</si>
  <si>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</si>
  <si>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</si>
  <si>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</si>
  <si>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</si>
  <si>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</si>
  <si>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</si>
  <si>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</si>
  <si>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</si>
  <si>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</si>
  <si>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</si>
  <si>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</si>
  <si>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</si>
  <si>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</si>
  <si>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</si>
  <si>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</si>
  <si>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</si>
  <si>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</si>
  <si>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</si>
  <si>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</si>
  <si>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</si>
  <si>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</si>
  <si>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</si>
  <si>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</si>
  <si>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</si>
  <si>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</si>
  <si>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</si>
  <si>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</si>
  <si>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</si>
  <si>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</si>
  <si>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</si>
  <si>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</si>
  <si>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</si>
  <si>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</si>
  <si>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</si>
  <si>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</si>
  <si>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</si>
  <si>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</si>
  <si>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</si>
  <si>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</si>
  <si>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</si>
  <si>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</si>
  <si>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</si>
  <si>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</si>
  <si>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</si>
  <si>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</si>
  <si>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</si>
  <si>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</si>
  <si>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</si>
  <si>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</si>
  <si>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</si>
  <si>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</si>
  <si>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</si>
  <si>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</si>
  <si>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</si>
  <si>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</si>
  <si>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</si>
  <si>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</si>
  <si>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</si>
  <si>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</si>
  <si>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</si>
  <si>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</si>
  <si>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</si>
  <si>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</si>
  <si>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</si>
  <si>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</si>
  <si>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</si>
  <si>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</si>
  <si>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</si>
  <si>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</si>
  <si>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</si>
  <si>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</si>
  <si>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</si>
  <si>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</si>
  <si>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</si>
  <si>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</si>
  <si>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</si>
  <si>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</si>
  <si>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</si>
  <si>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</si>
  <si>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</si>
  <si>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</si>
  <si>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</si>
  <si>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</si>
  <si>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</si>
  <si>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</si>
  <si>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</si>
  <si>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</si>
  <si>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</si>
  <si>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</si>
  <si>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</si>
  <si>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</si>
  <si>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</si>
  <si>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</si>
  <si>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</si>
  <si>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</si>
  <si>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</si>
  <si>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</si>
  <si>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</si>
  <si>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</si>
  <si>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</si>
  <si>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</si>
  <si>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</si>
  <si>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</si>
  <si>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</si>
  <si>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</si>
  <si>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</si>
  <si>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</si>
  <si>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</si>
  <si>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</si>
  <si>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</si>
  <si>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</si>
  <si>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</si>
  <si>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</si>
  <si>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</si>
  <si>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</si>
  <si>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</si>
  <si>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</si>
  <si>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</si>
  <si>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</si>
  <si>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</si>
  <si>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</si>
  <si>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</si>
  <si>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</si>
  <si>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</si>
  <si>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</si>
  <si>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</si>
  <si>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</si>
  <si>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</si>
  <si>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</si>
  <si>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</si>
  <si>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</si>
  <si>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</si>
  <si>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</si>
  <si>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</si>
  <si>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</si>
  <si>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</si>
  <si>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</si>
  <si>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</si>
  <si>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</si>
  <si>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</si>
  <si>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</si>
  <si>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</si>
  <si>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</si>
  <si>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</si>
  <si>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</si>
  <si>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</si>
  <si>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</si>
  <si>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</si>
  <si>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</si>
  <si>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</si>
  <si>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</si>
  <si>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</si>
  <si>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</si>
  <si>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</si>
  <si>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</si>
  <si>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</si>
  <si>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</si>
  <si>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</si>
  <si>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</si>
  <si>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</si>
  <si>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</si>
  <si>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</si>
  <si>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</si>
  <si>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</si>
  <si>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</si>
  <si>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</si>
  <si>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</si>
  <si>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</si>
  <si>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</si>
  <si>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</si>
  <si>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</si>
  <si>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</si>
  <si>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</si>
  <si>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</si>
  <si>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</si>
  <si>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</si>
  <si>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</si>
  <si>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</si>
  <si>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</si>
  <si>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</si>
  <si>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</si>
  <si>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</si>
  <si>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</si>
  <si>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</si>
  <si>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</si>
  <si>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</si>
  <si>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</si>
  <si>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</si>
  <si>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</si>
  <si>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</si>
  <si>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</si>
  <si>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</si>
  <si>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</si>
  <si>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</si>
  <si>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</si>
  <si>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</si>
  <si>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</si>
  <si>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</si>
  <si>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</si>
  <si>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</si>
  <si>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</si>
  <si>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</si>
  <si>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</si>
  <si>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</si>
  <si>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</si>
  <si>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</si>
  <si>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</si>
  <si>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</si>
  <si>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</si>
  <si>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</si>
  <si>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</si>
  <si>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</si>
  <si>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</si>
  <si>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</si>
  <si>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</si>
  <si>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</si>
  <si>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</si>
  <si>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</si>
  <si>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</si>
  <si>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</si>
  <si>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</si>
  <si>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</si>
  <si>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</si>
  <si>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</si>
  <si>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</si>
  <si>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</si>
  <si>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</si>
  <si>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</si>
  <si>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</si>
  <si>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</si>
  <si>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</si>
  <si>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</si>
  <si>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</si>
  <si>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</si>
  <si>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</si>
  <si>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</si>
  <si>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</si>
  <si>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</si>
  <si>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</si>
  <si>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</si>
  <si>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</si>
  <si>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</si>
  <si>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</si>
  <si>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</si>
  <si>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</si>
  <si>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</si>
  <si>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</si>
  <si>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</si>
  <si>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</si>
  <si>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</si>
  <si>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</si>
  <si>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</si>
  <si>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</si>
  <si>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</si>
  <si>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</si>
  <si>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</si>
  <si>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</si>
  <si>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</si>
  <si>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</si>
  <si>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</si>
  <si>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</si>
  <si>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</si>
  <si>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</si>
  <si>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</si>
  <si>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</si>
  <si>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</si>
  <si>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</si>
  <si>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</si>
  <si>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</si>
  <si>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</si>
  <si>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</si>
  <si>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</si>
  <si>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</si>
  <si>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</si>
  <si>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</si>
  <si>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</si>
  <si>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</si>
  <si>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</si>
  <si>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</si>
  <si>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</si>
  <si>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</si>
  <si>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</si>
  <si>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</si>
  <si>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</si>
  <si>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</si>
  <si>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</si>
  <si>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</si>
  <si>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</si>
  <si>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</si>
  <si>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</si>
  <si>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</si>
  <si>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</si>
  <si>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</si>
  <si>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</si>
  <si>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</si>
  <si>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</si>
  <si>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</si>
  <si>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</si>
  <si>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</si>
  <si>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</si>
  <si>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</si>
  <si>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</si>
  <si>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</si>
  <si>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</si>
  <si>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</si>
  <si>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</si>
  <si>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</si>
  <si>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</si>
  <si>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</si>
  <si>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</si>
  <si>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</si>
  <si>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</si>
  <si>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</si>
  <si>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</si>
  <si>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</si>
  <si>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</si>
  <si>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</si>
  <si>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</si>
  <si>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</si>
  <si>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</si>
  <si>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</si>
  <si>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</si>
  <si>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</si>
  <si>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</si>
  <si>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</si>
  <si>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</si>
  <si>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</si>
  <si>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</si>
  <si>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</si>
  <si>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</si>
  <si>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</si>
  <si>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</si>
  <si>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</si>
  <si>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</si>
  <si>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</si>
  <si>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</si>
  <si>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</si>
  <si>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</si>
  <si>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</si>
  <si>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</si>
  <si>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</si>
  <si>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</si>
  <si>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</si>
  <si>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</si>
  <si>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</si>
  <si>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</si>
  <si>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</si>
  <si>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</si>
  <si>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</si>
  <si>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</si>
  <si>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</si>
  <si>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</si>
  <si>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</si>
  <si>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</si>
  <si>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</si>
  <si>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</si>
  <si>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</si>
  <si>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</si>
  <si>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</si>
  <si>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</si>
  <si>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</si>
  <si>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</si>
  <si>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</si>
  <si>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</si>
  <si>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</si>
  <si>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</si>
  <si>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</si>
  <si>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</si>
  <si>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</si>
  <si>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</si>
  <si>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</si>
  <si>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</si>
  <si>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</si>
  <si>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</si>
  <si>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</si>
  <si>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</si>
  <si>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</si>
  <si>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</si>
  <si>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</si>
  <si>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</si>
  <si>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</si>
  <si>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</si>
  <si>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</si>
  <si>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</si>
  <si>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</si>
  <si>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</si>
  <si>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</si>
  <si>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</si>
  <si>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</si>
  <si>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</si>
  <si>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</si>
  <si>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</si>
  <si>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</si>
  <si>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</si>
  <si>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</si>
  <si>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</si>
  <si>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</si>
  <si>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</si>
  <si>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</si>
  <si>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</si>
  <si>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</si>
  <si>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</si>
  <si>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</si>
  <si>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</si>
  <si>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</si>
  <si>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</si>
  <si>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</si>
  <si>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</si>
  <si>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</si>
  <si>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</si>
  <si>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</si>
  <si>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</si>
  <si>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</si>
  <si>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</si>
  <si>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</si>
  <si>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</si>
  <si>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</si>
  <si>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</si>
  <si>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</si>
  <si>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</si>
  <si>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</si>
  <si>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</si>
  <si>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</si>
  <si>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</si>
  <si>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</si>
  <si>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</si>
  <si>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</si>
  <si>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</si>
  <si>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</si>
  <si>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</si>
  <si>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</si>
  <si>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</si>
  <si>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</si>
  <si>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</si>
  <si>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</si>
  <si>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</si>
  <si>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</si>
  <si>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</si>
  <si>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</si>
  <si>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</si>
  <si>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</si>
  <si>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</si>
  <si>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</si>
  <si>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</si>
  <si>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</si>
  <si>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</si>
  <si>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</si>
  <si>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</si>
  <si>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</si>
  <si>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</si>
  <si>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</si>
  <si>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</si>
  <si>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</si>
  <si>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</si>
  <si>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</si>
  <si>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</si>
  <si>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</si>
  <si>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</si>
  <si>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</si>
  <si>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</si>
  <si>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</si>
  <si>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</si>
  <si>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</si>
  <si>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</si>
  <si>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</si>
  <si>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</si>
  <si>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</si>
  <si>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</si>
  <si>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</si>
  <si>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</si>
  <si>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</si>
  <si>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</si>
  <si>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</si>
  <si>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</si>
  <si>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</si>
  <si>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</si>
  <si>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</si>
  <si>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</si>
  <si>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</si>
  <si>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</si>
  <si>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</si>
  <si>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</si>
  <si>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</si>
  <si>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</si>
  <si>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</si>
  <si>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</si>
  <si>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</si>
  <si>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</si>
  <si>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</si>
  <si>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</si>
  <si>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</si>
  <si>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</si>
  <si>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</si>
  <si>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</si>
  <si>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</si>
  <si>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</si>
  <si>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</si>
  <si>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</si>
  <si>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</si>
  <si>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</si>
  <si>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</si>
  <si>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</si>
  <si>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</si>
  <si>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</si>
  <si>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</si>
  <si>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</si>
  <si>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</si>
  <si>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</si>
  <si>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</si>
  <si>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</si>
  <si>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</si>
  <si>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</si>
  <si>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</si>
  <si>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</si>
  <si>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</si>
  <si>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</si>
  <si>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</si>
  <si>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</si>
  <si>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</si>
  <si>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</si>
  <si>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</si>
  <si>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</si>
  <si>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</si>
  <si>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</si>
  <si>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</si>
  <si>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</si>
  <si>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</si>
  <si>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</si>
  <si>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</si>
  <si>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</si>
  <si>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</si>
  <si>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</si>
  <si>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</si>
  <si>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</si>
  <si>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</si>
  <si>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</si>
  <si>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</si>
  <si>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</si>
  <si>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</si>
  <si>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</si>
  <si>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</si>
  <si>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</si>
  <si>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</si>
  <si>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</si>
  <si>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</si>
  <si>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</si>
  <si>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</si>
  <si>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</si>
  <si>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</si>
  <si>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</si>
  <si>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</si>
  <si>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</si>
  <si>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</si>
  <si>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</si>
  <si>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</si>
  <si>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</si>
  <si>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</si>
  <si>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</si>
  <si>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</si>
  <si>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</si>
  <si>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</si>
  <si>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</si>
  <si>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</si>
  <si>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</si>
  <si>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</si>
  <si>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</si>
  <si>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</si>
  <si>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</si>
  <si>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</si>
  <si>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</si>
  <si>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</si>
  <si>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</si>
  <si>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</si>
  <si>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</si>
  <si>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</si>
  <si>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</si>
  <si>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</si>
  <si>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</si>
  <si>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</si>
  <si>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</si>
  <si>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</si>
  <si>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</si>
  <si>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</si>
  <si>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</si>
  <si>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</si>
  <si>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</si>
  <si>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</si>
  <si>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</si>
  <si>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</si>
  <si>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</si>
  <si>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</si>
  <si>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</si>
  <si>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</si>
  <si>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</si>
  <si>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</si>
  <si>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</si>
  <si>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</si>
  <si>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</si>
  <si>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</si>
  <si>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</si>
  <si>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</si>
  <si>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</si>
  <si>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</si>
  <si>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</si>
  <si>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</si>
  <si>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</si>
  <si>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</si>
  <si>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</si>
  <si>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</si>
  <si>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</si>
  <si>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</si>
  <si>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</si>
  <si>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</si>
  <si>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</si>
  <si>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</si>
  <si>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</si>
  <si>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</si>
  <si>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</si>
  <si>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</si>
  <si>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</si>
  <si>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</si>
  <si>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</si>
  <si>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</si>
  <si>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</si>
  <si>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</si>
  <si>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</si>
  <si>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</si>
  <si>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</si>
  <si>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</si>
  <si>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</si>
  <si>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</si>
  <si>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</si>
  <si>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</si>
  <si>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</si>
  <si>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</si>
  <si>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</si>
  <si>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</si>
  <si>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</si>
  <si>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</si>
  <si>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</si>
  <si>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</si>
  <si>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</si>
  <si>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</si>
  <si>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</si>
  <si>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</si>
  <si>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</si>
  <si>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</si>
  <si>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</si>
  <si>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</si>
  <si>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</si>
  <si>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</si>
  <si>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</si>
  <si>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</si>
  <si>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</si>
  <si>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</si>
  <si>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</si>
  <si>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</si>
  <si>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</si>
  <si>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</si>
  <si>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</si>
  <si>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</si>
  <si>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</si>
  <si>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</si>
  <si>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</si>
  <si>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</si>
  <si>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</si>
  <si>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</si>
  <si>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</si>
  <si>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</si>
  <si>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</si>
  <si>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</si>
  <si>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</si>
  <si>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</si>
  <si>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</si>
  <si>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</si>
  <si>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</si>
  <si>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</si>
  <si>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</si>
  <si>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</si>
  <si>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</si>
  <si>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</si>
  <si>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</si>
  <si>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</si>
  <si>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</si>
  <si>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</si>
  <si>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</si>
  <si>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</si>
  <si>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</si>
  <si>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</si>
  <si>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</si>
  <si>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</si>
  <si>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</si>
  <si>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</si>
  <si>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</si>
  <si>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</si>
  <si>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</si>
  <si>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</si>
  <si>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</si>
  <si>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</si>
  <si>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</si>
  <si>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</si>
  <si>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</si>
  <si>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</si>
  <si>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</si>
  <si>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</si>
  <si>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</si>
  <si>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</si>
  <si>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</si>
  <si>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</si>
  <si>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</si>
  <si>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</si>
  <si>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</si>
  <si>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</si>
  <si>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</si>
  <si>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</si>
  <si>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</si>
  <si>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</si>
  <si>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</si>
  <si>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</si>
  <si>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</si>
  <si>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</si>
  <si>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</si>
  <si>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</si>
  <si>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</si>
  <si>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</si>
  <si>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</si>
  <si>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</si>
  <si>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</si>
  <si>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</si>
  <si>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</si>
  <si>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</si>
  <si>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</si>
  <si>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</si>
  <si>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</si>
  <si>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</si>
  <si>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</si>
  <si>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</si>
  <si>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</si>
  <si>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</si>
  <si>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</si>
  <si>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</si>
  <si>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</si>
  <si>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</si>
  <si>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</si>
  <si>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</si>
  <si>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</si>
  <si>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</si>
  <si>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</si>
  <si>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</si>
  <si>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</si>
  <si>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</si>
  <si>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</si>
  <si>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</si>
  <si>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</si>
  <si>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</si>
  <si>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</si>
  <si>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</si>
  <si>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</si>
  <si>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</si>
  <si>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</si>
  <si>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</si>
  <si>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</si>
  <si>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</si>
  <si>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</si>
  <si>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</si>
  <si>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</si>
  <si>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</si>
  <si>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</si>
  <si>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</si>
  <si>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</si>
  <si>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</si>
  <si>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</si>
  <si>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</si>
  <si>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</si>
  <si>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</si>
  <si>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</si>
  <si>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</si>
  <si>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</si>
  <si>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</si>
  <si>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</si>
  <si>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</si>
  <si>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</si>
  <si>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</si>
  <si>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</si>
  <si>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</si>
  <si>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</si>
  <si>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</si>
  <si>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</si>
  <si>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</si>
  <si>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</si>
  <si>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</si>
  <si>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</si>
  <si>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</si>
  <si>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</si>
  <si>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</si>
  <si>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</si>
  <si>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</si>
  <si>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</si>
  <si>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</si>
  <si>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</si>
  <si>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</si>
  <si>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</si>
  <si>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</si>
  <si>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</si>
  <si>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</si>
  <si>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</si>
  <si>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</si>
  <si>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</si>
  <si>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</si>
  <si>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</si>
  <si>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</si>
  <si>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</si>
  <si>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</si>
  <si>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</si>
  <si>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</si>
  <si>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</si>
  <si>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</si>
  <si>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</si>
  <si>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</si>
  <si>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</si>
  <si>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</si>
  <si>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</si>
  <si>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</si>
  <si>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</si>
  <si>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</si>
  <si>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</si>
  <si>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</si>
  <si>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</si>
  <si>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</si>
  <si>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</si>
  <si>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</si>
  <si>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</si>
  <si>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</si>
  <si>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</si>
  <si>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</si>
  <si>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</si>
  <si>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</si>
  <si>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</si>
  <si>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</si>
  <si>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</si>
  <si>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</si>
  <si>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</si>
  <si>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</si>
  <si>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</si>
  <si>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</si>
  <si>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</si>
  <si>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</si>
  <si>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</si>
  <si>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</si>
  <si>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</si>
  <si>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</si>
  <si>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</si>
  <si>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</si>
  <si>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</si>
  <si>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</si>
  <si>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</si>
  <si>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</si>
  <si>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</si>
  <si>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</si>
  <si>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</si>
  <si>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</si>
  <si>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</si>
  <si>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</si>
  <si>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</si>
  <si>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</si>
  <si>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</si>
  <si>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</si>
  <si>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</si>
  <si>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</si>
  <si>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</si>
  <si>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</si>
  <si>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</si>
  <si>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</si>
  <si>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</si>
  <si>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</si>
  <si>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</si>
  <si>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</si>
  <si>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</si>
  <si>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</si>
  <si>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</si>
  <si>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</si>
  <si>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</si>
  <si>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</si>
  <si>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</si>
  <si>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</si>
  <si>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</si>
  <si>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</si>
  <si>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</si>
  <si>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</si>
  <si>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</si>
  <si>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</si>
  <si>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</si>
  <si>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</si>
  <si>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</si>
  <si>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</si>
  <si>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</si>
  <si>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</si>
  <si>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</si>
  <si>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</si>
  <si>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</si>
  <si>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</si>
  <si>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</si>
  <si>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</si>
  <si>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</si>
  <si>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</si>
  <si>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</si>
  <si>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</si>
  <si>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</si>
  <si>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</si>
  <si>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</si>
  <si>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</si>
  <si>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</si>
  <si>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</si>
  <si>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</si>
  <si>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</si>
  <si>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</si>
  <si>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</si>
  <si>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</si>
  <si>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</si>
  <si>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</si>
  <si>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</si>
  <si>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</si>
  <si>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</si>
  <si>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</si>
  <si>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</si>
  <si>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</si>
  <si>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</si>
  <si>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</si>
  <si>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</si>
  <si>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</si>
  <si>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</si>
  <si>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</si>
  <si>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</si>
  <si>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</si>
  <si>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</si>
  <si>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</si>
  <si>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</si>
  <si>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</si>
  <si>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</si>
  <si>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</si>
  <si>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</si>
  <si>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</si>
  <si>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</si>
  <si>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</si>
  <si>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</si>
  <si>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</si>
  <si>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</si>
  <si>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</si>
  <si>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</si>
  <si>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</si>
  <si>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</si>
  <si>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</si>
  <si>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</si>
  <si>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</si>
  <si>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</si>
  <si>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</si>
  <si>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</si>
  <si>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</si>
  <si>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</si>
  <si>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</si>
  <si>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</si>
  <si>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</si>
  <si>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</si>
  <si>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</si>
  <si>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</si>
  <si>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</si>
  <si>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</si>
  <si>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</si>
  <si>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</si>
  <si>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</si>
  <si>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</si>
  <si>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</si>
  <si>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</si>
  <si>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</si>
  <si>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</si>
  <si>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</si>
  <si>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</si>
  <si>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</si>
  <si>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</si>
  <si>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</si>
  <si>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</si>
  <si>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</si>
  <si>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</si>
  <si>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</si>
  <si>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</si>
  <si>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</si>
  <si>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</si>
  <si>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</si>
  <si>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</si>
  <si>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</si>
  <si>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</si>
  <si>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</si>
  <si>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</si>
  <si>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</si>
  <si>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</si>
  <si>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</si>
  <si>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</si>
  <si>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</si>
  <si>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</si>
  <si>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</si>
  <si>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</si>
  <si>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</si>
  <si>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</si>
  <si>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</si>
  <si>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</si>
  <si>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</si>
  <si>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</si>
  <si>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</si>
  <si>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</si>
  <si>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</si>
  <si>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</si>
  <si>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</si>
  <si>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</si>
  <si>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</si>
  <si>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</si>
  <si>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</si>
  <si>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</si>
  <si>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</si>
  <si>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</si>
  <si>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</si>
  <si>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</si>
  <si>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</si>
  <si>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</si>
  <si>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</si>
  <si>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</si>
  <si>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</si>
  <si>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</si>
  <si>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</si>
  <si>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</si>
  <si>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</si>
  <si>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</si>
  <si>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</si>
  <si>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</si>
  <si>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</si>
  <si>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</si>
  <si>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</si>
  <si>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</si>
  <si>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</si>
  <si>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</si>
  <si>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</si>
  <si>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</si>
  <si>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</si>
  <si>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</si>
  <si>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</si>
  <si>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</si>
  <si>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</si>
  <si>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</si>
  <si>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</si>
  <si>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</si>
  <si>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</si>
  <si>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</si>
  <si>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</si>
  <si>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</si>
  <si>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</si>
  <si>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</si>
  <si>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</si>
  <si>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</si>
  <si>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</si>
  <si>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</si>
  <si>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</si>
  <si>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</si>
  <si>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</si>
  <si>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</si>
  <si>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</si>
  <si>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</si>
  <si>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</si>
  <si>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</si>
  <si>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</si>
  <si>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</si>
  <si>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</si>
  <si>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</si>
  <si>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</si>
  <si>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</si>
  <si>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</si>
  <si>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</si>
  <si>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</si>
  <si>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</si>
  <si>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</si>
  <si>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</si>
  <si>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</si>
  <si>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</si>
  <si>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</si>
  <si>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</si>
  <si>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</si>
  <si>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</si>
  <si>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</si>
  <si>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</si>
  <si>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</si>
  <si>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</si>
  <si>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</si>
  <si>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</si>
  <si>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</si>
  <si>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</si>
  <si>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</si>
  <si>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</si>
  <si>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</si>
  <si>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</si>
  <si>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</si>
  <si>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</si>
  <si>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</si>
  <si>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</si>
  <si>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</si>
  <si>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</si>
  <si>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</si>
  <si>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</si>
  <si>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</si>
  <si>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</si>
  <si>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</si>
  <si>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</si>
  <si>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</si>
  <si>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</si>
  <si>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</si>
  <si>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</si>
  <si>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</si>
  <si>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</si>
  <si>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</si>
  <si>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</si>
  <si>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</si>
  <si>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</si>
  <si>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</si>
  <si>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</si>
  <si>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</si>
  <si>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</si>
  <si>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</si>
  <si>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</si>
  <si>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</si>
  <si>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</si>
  <si>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</si>
  <si>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</si>
  <si>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</si>
  <si>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</si>
  <si>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</si>
  <si>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</si>
  <si>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</si>
  <si>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</si>
  <si>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</si>
  <si>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</si>
  <si>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</si>
  <si>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</si>
  <si>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</si>
  <si>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</si>
  <si>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</si>
  <si>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</si>
  <si>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</si>
  <si>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</si>
  <si>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</si>
  <si>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</si>
  <si>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</si>
  <si>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</si>
  <si>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</si>
  <si>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</si>
  <si>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</si>
  <si>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</si>
  <si>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</si>
  <si>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</si>
  <si>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</si>
  <si>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</si>
  <si>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</si>
  <si>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</si>
  <si>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</si>
  <si>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</si>
  <si>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</si>
  <si>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</si>
  <si>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</si>
  <si>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</si>
  <si>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</si>
  <si>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</si>
  <si>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</si>
  <si>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</si>
  <si>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</si>
  <si>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</si>
  <si>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</si>
  <si>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</si>
  <si>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</si>
  <si>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</si>
  <si>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</si>
  <si>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</si>
  <si>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</si>
  <si>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</si>
  <si>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</si>
  <si>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</si>
  <si>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</si>
  <si>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</si>
  <si>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</si>
  <si>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</si>
  <si>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</si>
  <si>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</si>
  <si>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</si>
  <si>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</si>
  <si>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</si>
  <si>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</si>
  <si>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</si>
  <si>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</si>
  <si>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</si>
  <si>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</si>
  <si>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</si>
  <si>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</si>
  <si>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</si>
  <si>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</si>
  <si>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</si>
  <si>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</si>
  <si>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</si>
  <si>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</si>
  <si>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</si>
  <si>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</si>
  <si>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</si>
  <si>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</si>
  <si>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</si>
  <si>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</si>
  <si>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</si>
  <si>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</si>
  <si>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</si>
  <si>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</si>
  <si>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</si>
  <si>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</si>
  <si>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</si>
  <si>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</si>
  <si>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</si>
  <si>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</si>
  <si>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</si>
  <si>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</si>
  <si>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</si>
  <si>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</si>
  <si>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</si>
  <si>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</si>
  <si>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</si>
  <si>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</si>
  <si>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</si>
  <si>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</si>
  <si>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</si>
  <si>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</si>
  <si>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</si>
  <si>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</si>
  <si>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</si>
  <si>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</si>
  <si>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</si>
  <si>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</si>
  <si>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</si>
  <si>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</si>
  <si>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</si>
  <si>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</si>
  <si>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</si>
  <si>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</si>
  <si>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</si>
  <si>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</si>
  <si>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</si>
  <si>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</si>
  <si>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</si>
  <si>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</si>
  <si>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</si>
  <si>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</si>
  <si>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</si>
  <si>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</si>
  <si>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</si>
  <si>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</si>
  <si>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</si>
  <si>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</si>
  <si>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</si>
  <si>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</si>
  <si>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</si>
  <si>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</si>
  <si>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</si>
  <si>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</si>
  <si>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</si>
  <si>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</si>
  <si>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</si>
  <si>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</si>
  <si>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</si>
  <si>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</si>
  <si>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</si>
  <si>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</si>
  <si>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</si>
  <si>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</si>
  <si>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</si>
  <si>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</si>
  <si>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</si>
  <si>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</si>
  <si>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</si>
  <si>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</si>
  <si>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</si>
  <si>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</si>
  <si>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</si>
  <si>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</si>
  <si>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</si>
  <si>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</si>
  <si>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</si>
  <si>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</si>
  <si>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</si>
  <si>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</si>
  <si>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</si>
  <si>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</si>
  <si>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</si>
  <si>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</si>
  <si>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</si>
  <si>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</si>
  <si>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</si>
  <si>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</si>
  <si>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</si>
  <si>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</si>
  <si>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</si>
  <si>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</si>
  <si>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</si>
  <si>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</si>
  <si>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</si>
  <si>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</si>
  <si>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</si>
  <si>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</si>
  <si>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</si>
  <si>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</si>
  <si>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</si>
  <si>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</si>
  <si>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</si>
  <si>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</si>
  <si>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</si>
  <si>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</si>
  <si>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</si>
  <si>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</si>
  <si>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</si>
  <si>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</si>
  <si>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</si>
  <si>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</si>
  <si>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</si>
  <si>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</si>
  <si>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</si>
  <si>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</si>
  <si>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</si>
  <si>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</si>
  <si>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</si>
  <si>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</si>
  <si>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</si>
  <si>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</si>
  <si>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</si>
  <si>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</si>
  <si>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</si>
  <si>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</si>
  <si>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</si>
  <si>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</si>
  <si>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</si>
  <si>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</si>
  <si>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</si>
  <si>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</si>
  <si>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</si>
  <si>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</si>
  <si>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</si>
  <si>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</si>
  <si>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</si>
  <si>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</si>
  <si>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</si>
  <si>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</si>
  <si>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</si>
  <si>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</si>
  <si>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</si>
  <si>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</si>
  <si>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</si>
  <si>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</si>
  <si>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</si>
  <si>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</si>
  <si>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</si>
  <si>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</si>
  <si>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</si>
  <si>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</si>
  <si>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</si>
  <si>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</si>
  <si>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</si>
  <si>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</si>
  <si>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</si>
  <si>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</si>
  <si>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</si>
  <si>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</si>
  <si>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</si>
  <si>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</si>
  <si>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</si>
  <si>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</si>
  <si>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</si>
  <si>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</si>
  <si>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</si>
  <si>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</si>
  <si>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</si>
  <si>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</si>
  <si>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</si>
  <si>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</si>
  <si>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</si>
  <si>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</si>
  <si>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</si>
  <si>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</si>
  <si>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</si>
  <si>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</si>
  <si>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</si>
  <si>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</si>
  <si>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</si>
  <si>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</si>
  <si>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</si>
  <si>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</si>
  <si>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</si>
  <si>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</si>
  <si>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</si>
  <si>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</si>
  <si>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</si>
  <si>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</si>
  <si>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</si>
  <si>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</si>
  <si>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</si>
  <si>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</si>
  <si>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</si>
  <si>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</si>
  <si>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</si>
  <si>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</si>
  <si>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</si>
  <si>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</si>
  <si>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</si>
  <si>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</si>
  <si>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</si>
  <si>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</si>
  <si>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</si>
  <si>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</si>
  <si>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</si>
  <si>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</si>
  <si>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</si>
  <si>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</si>
  <si>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</si>
  <si>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</si>
  <si>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</si>
  <si>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</si>
  <si>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</si>
  <si>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</si>
  <si>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</si>
  <si>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</si>
  <si>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</si>
  <si>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</si>
  <si>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</si>
  <si>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</si>
  <si>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</si>
  <si>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</si>
  <si>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</si>
  <si>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</si>
  <si>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</si>
  <si>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</si>
  <si>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</si>
  <si>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</si>
  <si>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</si>
  <si>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</si>
  <si>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</si>
  <si>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</si>
  <si>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</si>
  <si>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</si>
  <si>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</si>
  <si>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</si>
  <si>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</si>
  <si>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</si>
  <si>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</si>
  <si>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</si>
  <si>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</si>
  <si>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</si>
  <si>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</si>
  <si>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</si>
  <si>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</si>
  <si>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</si>
  <si>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</si>
  <si>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</si>
  <si>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</si>
  <si>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</si>
  <si>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</si>
  <si>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</si>
  <si>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</si>
  <si>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</si>
  <si>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</si>
  <si>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</si>
  <si>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</si>
  <si>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</si>
  <si>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</si>
  <si>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</si>
  <si>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</si>
  <si>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</si>
  <si>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</si>
  <si>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</si>
  <si>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</si>
  <si>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</si>
  <si>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</si>
  <si>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</si>
  <si>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</si>
  <si>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</si>
  <si>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</si>
  <si>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</si>
  <si>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</si>
  <si>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</si>
  <si>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</si>
  <si>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</si>
  <si>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</si>
  <si>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</si>
  <si>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</si>
  <si>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</si>
  <si>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</si>
  <si>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</si>
  <si>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</si>
  <si>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</si>
  <si>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</si>
  <si>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</si>
  <si>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</si>
  <si>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</si>
  <si>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</si>
  <si>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</si>
  <si>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</si>
  <si>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</si>
  <si>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</si>
  <si>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</si>
  <si>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</si>
  <si>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</si>
  <si>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</si>
  <si>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</si>
  <si>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</si>
  <si>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</si>
  <si>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</si>
  <si>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</si>
  <si>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</si>
  <si>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</si>
  <si>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</si>
  <si>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</si>
  <si>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</si>
  <si>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</si>
  <si>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</si>
  <si>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</si>
  <si>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</si>
  <si>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</si>
  <si>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</si>
  <si>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</si>
  <si>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</si>
  <si>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</si>
  <si>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</si>
  <si>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</si>
  <si>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</si>
  <si>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</si>
  <si>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</si>
  <si>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</si>
  <si>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</si>
  <si>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</si>
  <si>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</si>
  <si>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</si>
  <si>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</si>
  <si>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</si>
  <si>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</si>
  <si>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</si>
  <si>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</si>
  <si>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</si>
  <si>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</si>
  <si>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</si>
  <si>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</si>
  <si>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</si>
  <si>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</si>
  <si>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</si>
  <si>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</si>
  <si>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</si>
  <si>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</si>
  <si>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</si>
  <si>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</si>
  <si>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</si>
  <si>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</si>
  <si>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</si>
  <si>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</si>
  <si>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</si>
  <si>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</si>
  <si>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</si>
  <si>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</si>
  <si>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</si>
  <si>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</si>
  <si>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</si>
  <si>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</si>
  <si>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</si>
  <si>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</si>
  <si>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</si>
  <si>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</si>
  <si>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</si>
  <si>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</si>
  <si>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</si>
  <si>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</si>
  <si>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</si>
  <si>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</si>
  <si>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</si>
  <si>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</si>
  <si>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</si>
  <si>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</si>
  <si>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</si>
  <si>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</si>
  <si>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</si>
  <si>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</si>
  <si>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</si>
  <si>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</si>
  <si>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</si>
  <si>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</si>
  <si>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</si>
  <si>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</si>
  <si>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</si>
  <si>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</si>
  <si>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</si>
  <si>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</si>
  <si>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</si>
  <si>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</si>
  <si>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</si>
  <si>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</si>
  <si>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</si>
  <si>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</si>
  <si>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</si>
  <si>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</si>
  <si>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</si>
  <si>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</si>
  <si>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</si>
  <si>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</si>
  <si>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</si>
  <si>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</si>
  <si>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</si>
  <si>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</si>
  <si>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</si>
  <si>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</si>
  <si>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</si>
  <si>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</si>
  <si>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</si>
  <si>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</si>
  <si>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</si>
  <si>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</si>
  <si>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</si>
  <si>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</si>
  <si>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</si>
  <si>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</si>
  <si>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</si>
  <si>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</si>
  <si>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</si>
  <si>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</si>
  <si>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</si>
  <si>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</si>
  <si>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</si>
  <si>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</si>
  <si>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</si>
  <si>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</si>
  <si>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</si>
  <si>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</si>
  <si>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</si>
  <si>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</si>
  <si>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</si>
  <si>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</si>
  <si>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</si>
  <si>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</si>
  <si>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</si>
  <si>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</si>
  <si>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</si>
  <si>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</si>
  <si>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</si>
  <si>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</si>
  <si>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</si>
  <si>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</si>
  <si>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</si>
  <si>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</si>
  <si>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</si>
  <si>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</si>
  <si>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</si>
  <si>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</si>
  <si>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</si>
  <si>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</si>
  <si>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</si>
  <si>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</si>
  <si>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</si>
  <si>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</si>
  <si>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</si>
  <si>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</si>
  <si>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</si>
  <si>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</si>
  <si>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</si>
  <si>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</si>
  <si>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</si>
  <si>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</si>
  <si>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</si>
  <si>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</si>
  <si>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</si>
  <si>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</si>
  <si>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</si>
  <si>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</si>
  <si>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</si>
  <si>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</si>
  <si>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</si>
  <si>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</si>
  <si>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</si>
  <si>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</si>
  <si>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</si>
  <si>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</si>
  <si>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</si>
  <si>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</si>
  <si>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</si>
  <si>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</si>
  <si>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</si>
  <si>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</si>
  <si>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</si>
  <si>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</si>
  <si>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</si>
  <si>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</si>
  <si>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</si>
  <si>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</si>
  <si>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</si>
  <si>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</si>
  <si>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</si>
  <si>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</si>
  <si>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</si>
  <si>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</si>
  <si>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</si>
  <si>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</si>
  <si>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</si>
  <si>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</si>
  <si>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</si>
  <si>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</si>
  <si>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</si>
  <si>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</si>
  <si>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</si>
  <si>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</si>
  <si>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</si>
  <si>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</si>
  <si>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</si>
  <si>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</si>
  <si>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</si>
  <si>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</si>
  <si>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</si>
  <si>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</si>
  <si>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</si>
  <si>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</si>
  <si>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</si>
  <si>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</si>
  <si>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</si>
  <si>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</si>
  <si>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</si>
  <si>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</si>
  <si>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</si>
  <si>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</si>
  <si>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</si>
  <si>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</si>
  <si>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</si>
  <si>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</si>
  <si>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</si>
  <si>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</si>
  <si>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</si>
  <si>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</si>
  <si>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</si>
  <si>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</si>
  <si>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</si>
  <si>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</si>
  <si>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</si>
  <si>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</si>
  <si>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</si>
  <si>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</si>
  <si>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</si>
  <si>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</si>
  <si>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</si>
  <si>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</si>
  <si>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</si>
  <si>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</si>
  <si>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</si>
  <si>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</si>
  <si>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</si>
  <si>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</si>
  <si>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</si>
  <si>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</si>
  <si>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</si>
  <si>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</si>
  <si>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</si>
  <si>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</si>
  <si>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</si>
  <si>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</si>
  <si>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</si>
  <si>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</si>
  <si>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</si>
  <si>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</si>
  <si>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</si>
  <si>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</si>
  <si>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</si>
  <si>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</si>
  <si>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</si>
  <si>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</si>
  <si>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</si>
  <si>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</si>
  <si>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</si>
  <si>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</si>
  <si>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</si>
  <si>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</si>
  <si>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</si>
  <si>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</si>
  <si>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</si>
  <si>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</si>
  <si>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</si>
  <si>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</si>
  <si>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</si>
  <si>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</si>
  <si>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</si>
  <si>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</si>
  <si>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</si>
  <si>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</si>
  <si>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</si>
  <si>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</si>
  <si>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</si>
  <si>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</si>
  <si>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</si>
  <si>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</si>
  <si>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</si>
  <si>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</si>
  <si>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</si>
  <si>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</si>
  <si>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</si>
  <si>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</si>
  <si>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</si>
  <si>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</si>
  <si>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</si>
  <si>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</si>
  <si>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</si>
  <si>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</si>
  <si>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</si>
  <si>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</si>
  <si>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</si>
  <si>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</si>
  <si>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</si>
  <si>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</si>
  <si>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</si>
  <si>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</si>
  <si>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</si>
  <si>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</si>
  <si>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</si>
  <si>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</si>
  <si>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</si>
  <si>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</si>
  <si>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</si>
  <si>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</si>
  <si>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</si>
  <si>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</si>
  <si>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</si>
  <si>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</si>
  <si>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</si>
  <si>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</si>
  <si>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</si>
  <si>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</si>
  <si>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</si>
  <si>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</si>
  <si>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</si>
  <si>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</si>
  <si>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</si>
  <si>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</si>
  <si>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</si>
  <si>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</si>
  <si>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</si>
  <si>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</si>
  <si>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</si>
  <si>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</si>
  <si>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</si>
  <si>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</si>
  <si>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</si>
  <si>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</si>
  <si>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</si>
  <si>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</si>
  <si>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</si>
  <si>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</si>
  <si>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</si>
  <si>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</si>
  <si>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</si>
  <si>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</si>
  <si>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</si>
  <si>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</si>
  <si>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</si>
  <si>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</si>
  <si>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</si>
  <si>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</si>
  <si>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</si>
  <si>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</si>
  <si>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</si>
  <si>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</si>
  <si>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</si>
  <si>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</si>
  <si>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</si>
  <si>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</si>
  <si>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</si>
  <si>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</si>
  <si>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</si>
  <si>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</si>
  <si>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</si>
  <si>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</si>
  <si>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</si>
  <si>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</si>
  <si>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</si>
  <si>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</si>
  <si>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</si>
  <si>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</si>
  <si>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</si>
  <si>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</si>
  <si>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</si>
  <si>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</si>
  <si>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</si>
  <si>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</si>
  <si>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</si>
  <si>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</si>
  <si>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</si>
  <si>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</si>
  <si>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</si>
  <si>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</si>
  <si>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</si>
  <si>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</si>
  <si>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</si>
  <si>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</si>
  <si>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</si>
  <si>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</si>
  <si>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</si>
  <si>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</si>
  <si>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</si>
  <si>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</si>
  <si>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</si>
  <si>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</si>
  <si>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</si>
  <si>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</si>
  <si>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</si>
  <si>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</si>
  <si>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</si>
  <si>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</si>
  <si>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</si>
  <si>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</si>
  <si>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</si>
  <si>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</si>
  <si>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</si>
  <si>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</si>
  <si>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</si>
  <si>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</si>
  <si>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</si>
  <si>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</si>
  <si>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</si>
  <si>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</si>
  <si>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</si>
  <si>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</si>
  <si>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</si>
  <si>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</si>
  <si>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</si>
  <si>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</si>
  <si>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</si>
  <si>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</si>
  <si>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</si>
  <si>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</si>
  <si>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</si>
  <si>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</si>
  <si>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</si>
  <si>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</si>
  <si>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</si>
  <si>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</si>
  <si>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</si>
  <si>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</si>
  <si>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</si>
  <si>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</si>
  <si>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</si>
  <si>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</si>
  <si>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</si>
  <si>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</si>
  <si>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</si>
  <si>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</si>
  <si>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</si>
  <si>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</si>
  <si>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</si>
  <si>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</si>
  <si>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</si>
  <si>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</si>
  <si>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</si>
  <si>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</si>
  <si>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</si>
  <si>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</si>
  <si>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</si>
  <si>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</si>
  <si>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</si>
  <si>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</si>
  <si>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</si>
  <si>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</si>
  <si>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</si>
  <si>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</si>
  <si>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</si>
  <si>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</si>
  <si>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</si>
  <si>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</si>
  <si>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</si>
  <si>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</si>
  <si>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</si>
  <si>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</si>
  <si>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</si>
  <si>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</si>
  <si>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</si>
  <si>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</si>
  <si>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</si>
  <si>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</si>
  <si>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</si>
  <si>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</si>
  <si>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</si>
  <si>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</si>
  <si>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</si>
  <si>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</si>
  <si>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</si>
  <si>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</si>
  <si>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</si>
  <si>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</si>
  <si>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</si>
  <si>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</si>
  <si>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</si>
  <si>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</si>
  <si>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</si>
  <si>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</si>
  <si>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</si>
  <si>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</si>
  <si>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</si>
  <si>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</si>
  <si>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</si>
  <si>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</si>
  <si>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</si>
  <si>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</si>
  <si>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</si>
  <si>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</si>
  <si>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</si>
  <si>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</si>
  <si>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</si>
  <si>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</si>
  <si>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</si>
  <si>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</si>
  <si>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</si>
  <si>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</si>
  <si>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</si>
  <si>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</si>
  <si>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</si>
  <si>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</si>
  <si>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</si>
  <si>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</si>
  <si>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</si>
  <si>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</si>
  <si>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</si>
  <si>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</si>
  <si>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</si>
  <si>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</si>
  <si>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</si>
  <si>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</si>
  <si>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</si>
  <si>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</si>
  <si>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</si>
  <si>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</si>
  <si>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</si>
  <si>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</si>
  <si>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</si>
  <si>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</si>
  <si>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</si>
  <si>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</si>
  <si>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</si>
  <si>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</si>
  <si>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</si>
  <si>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</si>
  <si>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</si>
  <si>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</si>
  <si>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</si>
  <si>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</si>
  <si>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</si>
  <si>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</si>
  <si>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</si>
  <si>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</si>
  <si>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</si>
  <si>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</si>
  <si>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</si>
  <si>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</si>
  <si>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</si>
  <si>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</si>
  <si>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</si>
  <si>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</si>
  <si>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</si>
  <si>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</si>
  <si>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</si>
  <si>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</si>
  <si>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</si>
  <si>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</si>
  <si>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</si>
  <si>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</si>
  <si>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</si>
  <si>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</si>
  <si>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</si>
  <si>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</si>
  <si>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</si>
  <si>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</si>
  <si>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</si>
  <si>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</si>
  <si>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</si>
  <si>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</si>
  <si>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</si>
  <si>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</si>
  <si>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</si>
  <si>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</si>
  <si>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</si>
  <si>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</si>
  <si>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</si>
  <si>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</si>
  <si>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</si>
  <si>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</si>
  <si>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</si>
  <si>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</si>
  <si>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</si>
  <si>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</si>
  <si>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</si>
  <si>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</si>
  <si>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</si>
  <si>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</si>
  <si>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</si>
  <si>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</si>
  <si>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</si>
  <si>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</si>
  <si>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</si>
  <si>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</si>
  <si>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</si>
  <si>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</si>
  <si>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</si>
  <si>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</si>
  <si>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</si>
  <si>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</si>
  <si>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</si>
  <si>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</si>
  <si>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</si>
  <si>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</si>
  <si>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</si>
  <si>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</si>
  <si>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</si>
  <si>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</si>
  <si>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</si>
  <si>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</si>
  <si>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</si>
  <si>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</si>
  <si>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</si>
  <si>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</si>
  <si>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</si>
  <si>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</si>
  <si>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</si>
  <si>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</si>
  <si>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</si>
  <si>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</si>
  <si>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</si>
  <si>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</si>
  <si>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</si>
  <si>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</si>
  <si>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</si>
  <si>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</si>
  <si>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</si>
  <si>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</si>
  <si>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</si>
  <si>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</si>
  <si>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</si>
  <si>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</si>
  <si>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</si>
  <si>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</si>
  <si>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</si>
  <si>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</si>
  <si>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</si>
  <si>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</si>
  <si>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</si>
  <si>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</si>
  <si>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</si>
  <si>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</si>
  <si>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</si>
  <si>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</si>
  <si>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</si>
  <si>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</si>
  <si>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</si>
  <si>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</si>
  <si>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</si>
  <si>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</si>
  <si>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</si>
  <si>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</si>
  <si>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</si>
  <si>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</si>
  <si>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</si>
  <si>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</si>
  <si>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</si>
  <si>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</si>
  <si>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</si>
  <si>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</si>
  <si>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</si>
  <si>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</si>
  <si>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</si>
  <si>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</si>
  <si>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</si>
  <si>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</si>
  <si>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</si>
  <si>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</si>
  <si>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</si>
  <si>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</si>
  <si>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</si>
  <si>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</si>
  <si>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</si>
  <si>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</si>
  <si>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</si>
  <si>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</si>
  <si>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</si>
  <si>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</si>
  <si>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</si>
  <si>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</si>
  <si>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</si>
  <si>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</si>
  <si>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</si>
  <si>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</si>
  <si>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</si>
  <si>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</si>
  <si>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</si>
  <si>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</si>
  <si>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</si>
  <si>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</si>
  <si>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</si>
  <si>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</si>
  <si>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</si>
  <si>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</si>
  <si>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</si>
  <si>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</si>
  <si>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</si>
  <si>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</si>
  <si>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</si>
  <si>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</si>
  <si>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</si>
  <si>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</si>
  <si>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</si>
  <si>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</si>
  <si>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</si>
  <si>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</si>
  <si>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</si>
  <si>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</si>
  <si>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</si>
  <si>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</si>
  <si>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</si>
  <si>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</si>
  <si>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</si>
  <si>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</si>
  <si>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</si>
  <si>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</si>
  <si>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</si>
  <si>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</si>
  <si>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</si>
  <si>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</si>
  <si>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</si>
  <si>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</si>
  <si>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</si>
  <si>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</si>
  <si>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</si>
  <si>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</si>
  <si>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</si>
  <si>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</si>
  <si>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</si>
  <si>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</si>
  <si>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</si>
  <si>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</si>
  <si>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</si>
  <si>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</si>
  <si>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</si>
  <si>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</si>
  <si>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</si>
  <si>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</si>
  <si>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</si>
  <si>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</si>
  <si>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</si>
  <si>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</si>
  <si>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</si>
  <si>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</si>
  <si>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</si>
  <si>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</si>
  <si>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</si>
  <si>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</si>
  <si>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</si>
  <si>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</si>
  <si>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</si>
  <si>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</si>
  <si>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</si>
  <si>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</si>
  <si>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</si>
  <si>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</si>
  <si>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</si>
  <si>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</si>
  <si>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</si>
  <si>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</si>
  <si>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</si>
  <si>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</si>
  <si>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</si>
  <si>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</si>
  <si>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</si>
  <si>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</si>
  <si>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</si>
  <si>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</si>
  <si>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</si>
  <si>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</si>
  <si>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</si>
  <si>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</si>
  <si>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</si>
  <si>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</si>
  <si>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</si>
  <si>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</si>
  <si>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</si>
  <si>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</si>
  <si>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</si>
  <si>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</si>
  <si>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</si>
  <si>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</si>
  <si>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</si>
  <si>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</si>
  <si>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</si>
  <si>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</si>
  <si>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</si>
  <si>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</si>
  <si>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</si>
  <si>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</si>
  <si>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</si>
  <si>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</si>
  <si>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</si>
  <si>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</si>
  <si>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</si>
  <si>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</si>
  <si>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</si>
  <si>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</si>
  <si>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</si>
  <si>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</si>
  <si>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</si>
  <si>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</si>
  <si>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</si>
  <si>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</si>
  <si>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</si>
  <si>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</si>
  <si>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</si>
  <si>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</si>
  <si>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</si>
  <si>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</si>
  <si>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</si>
  <si>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</si>
  <si>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</si>
  <si>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</si>
  <si>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</si>
  <si>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</si>
  <si>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</si>
  <si>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</si>
  <si>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</si>
  <si>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</si>
  <si>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</si>
  <si>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</si>
  <si>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</si>
  <si>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</si>
  <si>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</si>
  <si>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</si>
  <si>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</si>
  <si>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</si>
  <si>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</si>
  <si>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</si>
  <si>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</si>
  <si>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</si>
  <si>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</si>
  <si>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</si>
  <si>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</si>
  <si>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</si>
  <si>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</si>
  <si>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</si>
  <si>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</si>
  <si>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</si>
  <si>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</si>
  <si>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</si>
  <si>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</si>
  <si>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</si>
  <si>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</si>
  <si>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</si>
  <si>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</si>
  <si>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</si>
  <si>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</si>
  <si>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</si>
  <si>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</si>
  <si>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</si>
  <si>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</si>
  <si>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</si>
  <si>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</si>
  <si>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</si>
  <si>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</si>
  <si>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</si>
  <si>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</si>
  <si>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</si>
  <si>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</si>
  <si>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</si>
  <si>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</si>
  <si>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</si>
  <si>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</si>
  <si>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</si>
  <si>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</si>
  <si>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</si>
  <si>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</si>
  <si>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</si>
  <si>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</si>
  <si>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</si>
  <si>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</si>
  <si>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</si>
  <si>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</si>
  <si>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</si>
  <si>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</si>
  <si>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</si>
  <si>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</si>
  <si>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</si>
  <si>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</si>
  <si>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</si>
  <si>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</si>
  <si>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</si>
  <si>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</si>
  <si>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</si>
  <si>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</si>
  <si>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</si>
  <si>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</si>
  <si>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</si>
  <si>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</si>
  <si>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</si>
  <si>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</si>
  <si>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</si>
  <si>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</si>
  <si>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</si>
  <si>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</si>
  <si>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</si>
  <si>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</si>
  <si>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</si>
  <si>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</si>
  <si>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</si>
  <si>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</si>
  <si>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</si>
  <si>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</si>
  <si>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</si>
  <si>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</si>
  <si>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</si>
  <si>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</si>
  <si>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</si>
  <si>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</si>
  <si>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</si>
  <si>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</si>
  <si>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</si>
  <si>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</si>
  <si>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</si>
  <si>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</si>
  <si>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</si>
  <si>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</si>
  <si>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</si>
  <si>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</si>
  <si>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</si>
  <si>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</si>
  <si>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</si>
  <si>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</si>
  <si>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</si>
  <si>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</si>
  <si>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</si>
  <si>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</si>
  <si>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</si>
  <si>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</si>
  <si>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</si>
  <si>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</si>
  <si>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</si>
  <si>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</si>
  <si>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</si>
  <si>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</si>
  <si>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</si>
  <si>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</si>
  <si>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</si>
  <si>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</si>
  <si>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</si>
  <si>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</si>
  <si>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</si>
  <si>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</si>
  <si>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</si>
  <si>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</si>
  <si>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</si>
  <si>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</si>
  <si>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</si>
  <si>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</si>
  <si>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</si>
  <si>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</si>
  <si>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</si>
  <si>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</si>
  <si>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</si>
  <si>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</si>
  <si>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</si>
  <si>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</si>
  <si>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</si>
  <si>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</si>
  <si>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</si>
  <si>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</si>
  <si>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</si>
  <si>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</si>
  <si>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</si>
  <si>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</si>
  <si>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</si>
  <si>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</si>
  <si>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</si>
  <si>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</si>
  <si>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</si>
  <si>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</si>
  <si>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</si>
  <si>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</si>
  <si>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</si>
  <si>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</si>
  <si>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</si>
  <si>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</si>
  <si>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</si>
  <si>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</si>
  <si>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</si>
  <si>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</si>
  <si>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</si>
  <si>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</si>
  <si>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</si>
  <si>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</si>
  <si>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</si>
  <si>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</si>
  <si>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</si>
  <si>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</si>
  <si>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</si>
  <si>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</si>
  <si>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</si>
  <si>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</si>
  <si>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</si>
  <si>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</si>
  <si>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</si>
  <si>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</si>
  <si>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</si>
  <si>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</si>
  <si>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</si>
  <si>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</si>
  <si>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</si>
  <si>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</si>
  <si>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</si>
  <si>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</si>
  <si>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</si>
  <si>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</si>
  <si>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</si>
  <si>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</si>
  <si>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</si>
  <si>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</si>
  <si>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</si>
  <si>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</si>
  <si>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</si>
  <si>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</si>
  <si>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</si>
  <si>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</si>
  <si>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</si>
  <si>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</si>
  <si>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</si>
  <si>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</si>
  <si>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</si>
  <si>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</si>
  <si>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</si>
  <si>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</si>
  <si>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</si>
  <si>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</si>
  <si>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</si>
  <si>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</si>
  <si>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</si>
  <si>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</si>
  <si>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</si>
  <si>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</si>
  <si>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</si>
  <si>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</si>
  <si>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</si>
  <si>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</si>
  <si>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</si>
  <si>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</si>
  <si>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</si>
  <si>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</si>
  <si>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</si>
  <si>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</si>
  <si>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</si>
  <si>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</si>
  <si>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</si>
  <si>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</si>
  <si>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</si>
  <si>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</si>
  <si>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</si>
  <si>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</si>
  <si>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</si>
  <si>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</si>
  <si>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</si>
  <si>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</si>
  <si>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</si>
  <si>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</si>
  <si>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</si>
  <si>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</si>
  <si>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</si>
  <si>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</si>
  <si>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</si>
  <si>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</si>
  <si>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</si>
  <si>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</si>
  <si>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</si>
  <si>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</si>
  <si>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</si>
  <si>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</si>
  <si>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</si>
  <si>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</si>
  <si>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</si>
  <si>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</si>
  <si>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</si>
  <si>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</si>
  <si>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</si>
  <si>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</si>
  <si>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</si>
  <si>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</si>
  <si>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</si>
  <si>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</si>
  <si>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</si>
  <si>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</si>
  <si>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</si>
  <si>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</si>
  <si>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</si>
  <si>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</si>
  <si>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</si>
  <si>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</si>
  <si>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</si>
  <si>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</si>
  <si>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</si>
  <si>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</si>
  <si>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</si>
  <si>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</si>
  <si>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</si>
  <si>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</si>
  <si>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</si>
  <si>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</si>
  <si>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</si>
  <si>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</si>
  <si>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</si>
  <si>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</si>
  <si>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</si>
  <si>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</si>
  <si>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</si>
  <si>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</si>
  <si>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</si>
  <si>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</si>
  <si>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</si>
  <si>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</si>
  <si>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</si>
  <si>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</si>
  <si>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</si>
  <si>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</si>
  <si>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</si>
  <si>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</si>
  <si>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</si>
  <si>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</si>
  <si>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</si>
  <si>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</si>
  <si>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</si>
  <si>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</si>
  <si>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</si>
  <si>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</si>
  <si>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</si>
  <si>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</si>
  <si>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</si>
  <si>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</si>
  <si>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</si>
  <si>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</si>
  <si>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</si>
  <si>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</si>
  <si>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</si>
  <si>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</si>
  <si>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</si>
  <si>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</si>
  <si>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</si>
  <si>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</si>
  <si>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</si>
  <si>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</si>
  <si>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</si>
  <si>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</si>
  <si>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</si>
  <si>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</si>
  <si>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</si>
  <si>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</si>
  <si>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</si>
  <si>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</si>
  <si>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</si>
  <si>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</si>
  <si>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</si>
  <si>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</si>
  <si>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</si>
  <si>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</si>
  <si>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</si>
  <si>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</si>
  <si>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</si>
  <si>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</si>
  <si>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</si>
  <si>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</si>
  <si>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</si>
  <si>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</si>
  <si>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</si>
  <si>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</si>
  <si>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</si>
  <si>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</si>
  <si>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</si>
  <si>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</si>
  <si>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</si>
  <si>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</si>
  <si>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</si>
  <si>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</si>
  <si>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</si>
  <si>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</si>
  <si>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</si>
  <si>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</si>
  <si>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</si>
  <si>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</si>
  <si>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</si>
  <si>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</si>
  <si>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</si>
  <si>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</si>
  <si>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</si>
  <si>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</si>
  <si>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</si>
  <si>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</si>
  <si>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</si>
  <si>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</si>
  <si>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</si>
  <si>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</si>
  <si>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</si>
  <si>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</si>
  <si>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</si>
  <si>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</si>
  <si>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</si>
  <si>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</si>
  <si>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</si>
  <si>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</si>
  <si>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</si>
  <si>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</si>
  <si>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</si>
  <si>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</si>
  <si>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</si>
  <si>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</si>
  <si>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</si>
  <si>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</si>
  <si>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</si>
  <si>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</si>
  <si>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</si>
  <si>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</si>
  <si>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</si>
  <si>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</si>
  <si>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</si>
  <si>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</si>
  <si>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</si>
  <si>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</si>
  <si>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</si>
  <si>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</si>
  <si>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</si>
  <si>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</si>
  <si>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</si>
  <si>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</si>
  <si>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</si>
  <si>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</si>
  <si>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</si>
  <si>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</si>
  <si>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</si>
  <si>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</si>
  <si>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</si>
  <si>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</si>
  <si>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</si>
  <si>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</si>
  <si>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</si>
  <si>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</si>
  <si>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</si>
  <si>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</si>
  <si>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</si>
  <si>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</si>
  <si>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</si>
  <si>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</si>
  <si>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</si>
  <si>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</si>
  <si>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</si>
  <si>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</si>
  <si>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</si>
  <si>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</si>
  <si>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</si>
  <si>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</si>
  <si>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</si>
  <si>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</si>
  <si>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</si>
  <si>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</si>
  <si>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</si>
  <si>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</si>
  <si>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</si>
  <si>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</si>
  <si>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</si>
  <si>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</si>
  <si>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</si>
  <si>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</si>
  <si>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</si>
  <si>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</si>
  <si>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</si>
  <si>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</si>
  <si>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</si>
  <si>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</si>
  <si>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</si>
  <si>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</si>
  <si>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</si>
  <si>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</si>
  <si>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</si>
  <si>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</si>
  <si>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</si>
  <si>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</si>
  <si>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</si>
  <si>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</si>
  <si>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</si>
  <si>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</si>
  <si>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</si>
  <si>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</si>
  <si>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</si>
  <si>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</si>
  <si>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</si>
  <si>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</si>
  <si>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</si>
  <si>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</si>
  <si>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</si>
  <si>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</si>
  <si>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</si>
  <si>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</si>
  <si>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</si>
  <si>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</si>
  <si>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</si>
  <si>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</si>
  <si>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</si>
  <si>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</si>
  <si>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</si>
  <si>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</si>
  <si>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</si>
  <si>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</si>
  <si>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</si>
  <si>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</si>
  <si>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</si>
  <si>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</si>
  <si>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</si>
  <si>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</si>
  <si>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</si>
  <si>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</si>
  <si>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</si>
  <si>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</si>
  <si>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</si>
  <si>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</si>
  <si>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</si>
  <si>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</si>
  <si>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</si>
  <si>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</si>
  <si>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</si>
  <si>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</si>
  <si>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</si>
  <si>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</si>
  <si>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</si>
  <si>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</si>
  <si>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</si>
  <si>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</si>
  <si>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</si>
  <si>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</si>
  <si>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</si>
  <si>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</si>
  <si>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</si>
  <si>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</si>
  <si>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</si>
  <si>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</si>
  <si>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</si>
  <si>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</si>
  <si>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</si>
  <si>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</si>
  <si>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</si>
  <si>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</si>
  <si>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</si>
  <si>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</si>
  <si>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</si>
  <si>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</si>
  <si>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</si>
  <si>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</si>
  <si>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</si>
  <si>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</si>
  <si>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</si>
  <si>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</si>
  <si>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</si>
  <si>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</si>
  <si>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</si>
  <si>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</si>
  <si>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</si>
  <si>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</si>
  <si>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</si>
  <si>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</si>
  <si>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</si>
  <si>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</si>
  <si>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</si>
  <si>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</si>
  <si>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</si>
  <si>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</si>
  <si>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</si>
  <si>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</si>
  <si>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</si>
  <si>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</si>
  <si>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</si>
  <si>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</si>
  <si>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</si>
  <si>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</si>
  <si>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</si>
  <si>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</si>
  <si>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</si>
  <si>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</si>
  <si>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</si>
  <si>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</si>
  <si>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</si>
  <si>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</si>
  <si>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</si>
  <si>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</si>
  <si>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</si>
  <si>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</si>
  <si>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</si>
  <si>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</si>
  <si>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</si>
  <si>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</si>
  <si>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</si>
  <si>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</si>
  <si>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</si>
  <si>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</si>
  <si>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</si>
  <si>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</si>
  <si>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</si>
  <si>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</si>
  <si>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</si>
  <si>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</si>
  <si>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</si>
  <si>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</si>
  <si>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</si>
  <si>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</si>
  <si>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</si>
  <si>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</si>
  <si>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</si>
  <si>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</si>
  <si>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</si>
  <si>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</si>
  <si>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</si>
  <si>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</si>
  <si>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</si>
  <si>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</si>
  <si>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</si>
  <si>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</si>
  <si>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</si>
  <si>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</si>
  <si>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</si>
  <si>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</si>
  <si>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</si>
  <si>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</si>
  <si>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</si>
  <si>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</si>
  <si>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</si>
  <si>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</si>
  <si>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</si>
  <si>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</si>
  <si>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</si>
  <si>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</si>
  <si>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</si>
  <si>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</si>
  <si>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</si>
  <si>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</si>
  <si>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</si>
  <si>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</si>
  <si>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</si>
  <si>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</si>
  <si>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</si>
  <si>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</si>
  <si>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</si>
  <si>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</si>
  <si>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</si>
  <si>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</si>
  <si>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</si>
  <si>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</si>
  <si>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</si>
  <si>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</si>
  <si>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</si>
  <si>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</si>
  <si>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</si>
  <si>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</si>
  <si>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</si>
  <si>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</si>
  <si>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</si>
  <si>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</si>
  <si>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</si>
  <si>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</si>
  <si>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</si>
  <si>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</si>
  <si>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</si>
  <si>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</si>
  <si>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</si>
  <si>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</si>
  <si>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</si>
  <si>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</si>
  <si>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</si>
  <si>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</si>
  <si>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</si>
  <si>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</si>
  <si>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</si>
  <si>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</si>
  <si>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</si>
  <si>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</si>
  <si>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</si>
  <si>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</si>
  <si>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</si>
  <si>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</si>
  <si>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</si>
  <si>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</si>
  <si>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</si>
  <si>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</si>
  <si>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</si>
  <si>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</si>
  <si>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</si>
  <si>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</si>
  <si>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</si>
  <si>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</si>
  <si>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</si>
  <si>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</si>
  <si>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</si>
  <si>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</si>
  <si>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</si>
  <si>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</si>
  <si>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</si>
  <si>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</si>
  <si>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</si>
  <si>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</si>
  <si>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</si>
  <si>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</si>
  <si>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</si>
  <si>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</si>
  <si>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</si>
  <si>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</si>
  <si>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</si>
  <si>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</si>
  <si>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</si>
  <si>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</si>
  <si>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</si>
  <si>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</si>
  <si>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</si>
  <si>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</si>
  <si>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</si>
  <si>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</si>
  <si>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</si>
  <si>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</si>
  <si>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</si>
  <si>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</si>
  <si>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</si>
  <si>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</si>
  <si>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</si>
  <si>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</si>
  <si>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</si>
  <si>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</si>
  <si>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</si>
  <si>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</si>
  <si>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</si>
  <si>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</si>
  <si>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</si>
  <si>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</si>
  <si>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</si>
  <si>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</si>
  <si>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</si>
  <si>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</si>
  <si>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</si>
  <si>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</si>
  <si>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</si>
  <si>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</si>
  <si>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</si>
  <si>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</si>
  <si>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</si>
  <si>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</si>
  <si>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</si>
  <si>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</si>
  <si>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</si>
  <si>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</si>
  <si>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</si>
  <si>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</si>
  <si>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</si>
  <si>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</si>
  <si>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</si>
  <si>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</si>
  <si>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</si>
  <si>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</si>
  <si>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</si>
  <si>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</si>
  <si>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</si>
  <si>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</si>
  <si>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</si>
  <si>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</si>
  <si>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</si>
  <si>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</si>
  <si>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</si>
  <si>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</si>
  <si>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</si>
  <si>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</si>
  <si>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</si>
  <si>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</si>
  <si>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</si>
  <si>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</si>
  <si>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</si>
  <si>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</si>
  <si>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</si>
  <si>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</si>
  <si>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</si>
  <si>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</si>
  <si>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</si>
  <si>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</si>
  <si>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</si>
  <si>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</si>
  <si>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</si>
  <si>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</si>
  <si>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</si>
  <si>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</si>
  <si>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</si>
  <si>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</si>
  <si>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</si>
  <si>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</si>
  <si>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</si>
  <si>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</si>
  <si>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</si>
  <si>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</si>
  <si>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</si>
  <si>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</si>
  <si>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</si>
  <si>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</si>
  <si>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</si>
  <si>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</si>
  <si>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</si>
  <si>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</si>
  <si>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</si>
  <si>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</si>
  <si>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</si>
  <si>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</si>
  <si>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</si>
  <si>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</si>
  <si>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</si>
  <si>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</si>
  <si>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</si>
  <si>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</si>
  <si>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</si>
  <si>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</si>
  <si>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</si>
  <si>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</si>
  <si>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</si>
  <si>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</si>
  <si>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</si>
  <si>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</si>
  <si>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</si>
  <si>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</si>
  <si>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</si>
  <si>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</si>
  <si>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</si>
  <si>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</si>
  <si>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</si>
  <si>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</si>
  <si>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</si>
  <si>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</si>
  <si>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</si>
  <si>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</si>
  <si>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</si>
  <si>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</si>
  <si>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</si>
  <si>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</si>
  <si>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</si>
  <si>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</si>
  <si>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</si>
  <si>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</si>
  <si>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</si>
  <si>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</si>
  <si>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</si>
  <si>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</si>
  <si>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</si>
  <si>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</si>
  <si>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</si>
  <si>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</si>
  <si>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</si>
  <si>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</si>
  <si>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</si>
  <si>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</si>
  <si>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</si>
  <si>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</si>
  <si>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</si>
  <si>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</si>
  <si>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</si>
  <si>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</si>
  <si>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</si>
  <si>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</si>
  <si>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</si>
  <si>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</si>
  <si>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</si>
  <si>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</si>
  <si>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</si>
  <si>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</si>
  <si>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</si>
  <si>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</si>
  <si>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</si>
  <si>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</si>
  <si>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</si>
  <si>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</si>
  <si>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</si>
  <si>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</si>
  <si>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</si>
  <si>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</si>
  <si>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</si>
  <si>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</si>
  <si>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</si>
  <si>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</si>
  <si>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</si>
  <si>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</si>
  <si>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</si>
  <si>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</si>
  <si>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</si>
  <si>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</si>
  <si>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</si>
  <si>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</si>
  <si>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</si>
  <si>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</si>
  <si>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</si>
  <si>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</si>
  <si>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</si>
  <si>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</si>
  <si>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</si>
  <si>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</si>
  <si>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</si>
  <si>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</si>
  <si>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</si>
  <si>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</si>
  <si>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</si>
  <si>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</si>
  <si>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</si>
  <si>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</si>
  <si>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</si>
  <si>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</si>
  <si>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</si>
  <si>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</si>
  <si>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</si>
  <si>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</si>
  <si>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</si>
  <si>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</si>
  <si>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</si>
  <si>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</si>
  <si>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</si>
  <si>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</si>
  <si>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</si>
  <si>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</si>
  <si>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</si>
  <si>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</si>
  <si>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</si>
  <si>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</si>
  <si>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</si>
  <si>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</si>
  <si>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</si>
  <si>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</si>
  <si>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</si>
  <si>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</si>
  <si>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</si>
  <si>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</si>
  <si>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</si>
  <si>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</si>
  <si>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</si>
  <si>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</si>
  <si>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</si>
  <si>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</si>
  <si>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</si>
  <si>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</si>
  <si>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</si>
  <si>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</si>
  <si>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</si>
  <si>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</si>
  <si>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</si>
  <si>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</si>
  <si>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</si>
  <si>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</si>
  <si>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</si>
  <si>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</si>
  <si>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</si>
  <si>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</si>
  <si>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</si>
  <si>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</si>
  <si>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</si>
  <si>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</si>
  <si>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</si>
  <si>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</si>
  <si>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</si>
  <si>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</si>
  <si>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</si>
  <si>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</si>
  <si>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</si>
  <si>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</si>
  <si>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</si>
  <si>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</si>
  <si>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</si>
  <si>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</si>
  <si>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</si>
  <si>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</si>
  <si>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</si>
  <si>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</si>
  <si>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</si>
  <si>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</si>
  <si>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</si>
  <si>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</si>
  <si>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</si>
  <si>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</si>
  <si>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</si>
  <si>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</si>
  <si>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</si>
  <si>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</si>
  <si>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</si>
  <si>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</si>
  <si>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</si>
  <si>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</si>
  <si>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</si>
  <si>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</si>
  <si>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</si>
  <si>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</si>
  <si>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</si>
  <si>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</si>
  <si>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</si>
  <si>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</si>
  <si>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</si>
  <si>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</si>
  <si>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</si>
  <si>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</si>
  <si>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</si>
  <si>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</si>
  <si>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</si>
  <si>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</si>
  <si>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</si>
  <si>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</si>
  <si>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</si>
  <si>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</si>
  <si>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</si>
  <si>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</si>
  <si>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</si>
  <si>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</si>
  <si>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</si>
  <si>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</si>
  <si>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</si>
  <si>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</si>
  <si>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</si>
  <si>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</si>
  <si>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</si>
  <si>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</si>
  <si>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</si>
  <si>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</si>
  <si>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</si>
  <si>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</si>
  <si>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</si>
  <si>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</si>
  <si>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</si>
  <si>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</si>
  <si>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</si>
  <si>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</si>
  <si>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</si>
  <si>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</si>
  <si>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</si>
  <si>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</si>
  <si>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</si>
  <si>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</si>
  <si>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</si>
  <si>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</si>
  <si>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</si>
  <si>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</si>
  <si>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</si>
  <si>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</si>
  <si>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</si>
  <si>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</si>
  <si>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</si>
  <si>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</si>
  <si>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</si>
  <si>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</si>
  <si>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</si>
  <si>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</si>
  <si>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</si>
  <si>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</si>
  <si>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</si>
  <si>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</si>
  <si>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</si>
  <si>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</si>
  <si>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</si>
  <si>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</si>
  <si>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</si>
  <si>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</si>
  <si>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</si>
  <si>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</si>
  <si>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</si>
  <si>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</si>
  <si>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</si>
  <si>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</si>
  <si>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</si>
  <si>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</si>
  <si>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</si>
  <si>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</si>
  <si>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</si>
  <si>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</si>
  <si>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</si>
  <si>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</si>
  <si>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</si>
  <si>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</si>
  <si>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</si>
  <si>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</si>
  <si>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</si>
  <si>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</si>
  <si>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</si>
  <si>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</si>
  <si>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</si>
  <si>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</si>
  <si>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</si>
  <si>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</si>
  <si>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</si>
  <si>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</si>
  <si>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</si>
  <si>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</si>
  <si>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</si>
  <si>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</si>
  <si>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</si>
  <si>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</si>
  <si>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</si>
  <si>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</si>
  <si>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</si>
  <si>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</si>
  <si>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</si>
  <si>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</si>
  <si>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</si>
  <si>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</si>
  <si>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</si>
  <si>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</si>
  <si>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</si>
  <si>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</si>
  <si>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</si>
  <si>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</si>
  <si>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</si>
  <si>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</si>
  <si>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</si>
  <si>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</si>
  <si>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</si>
  <si>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</si>
  <si>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</si>
  <si>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</si>
  <si>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</si>
  <si>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</si>
  <si>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</si>
  <si>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</si>
  <si>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</si>
  <si>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</si>
  <si>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</si>
  <si>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</si>
  <si>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</si>
  <si>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</si>
  <si>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</si>
  <si>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</si>
  <si>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</si>
  <si>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</si>
  <si>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</si>
  <si>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</si>
  <si>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</si>
  <si>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</si>
  <si>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</si>
  <si>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</si>
  <si>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</si>
  <si>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</si>
  <si>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</si>
  <si>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</si>
  <si>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</si>
  <si>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</si>
  <si>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</si>
  <si>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</si>
  <si>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</si>
  <si>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</si>
  <si>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</si>
  <si>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</si>
  <si>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</si>
  <si>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</si>
  <si>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</si>
  <si>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</si>
  <si>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</si>
  <si>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</si>
  <si>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</si>
  <si>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</si>
  <si>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</si>
  <si>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</si>
  <si>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</si>
  <si>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</si>
  <si>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</si>
  <si>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</si>
  <si>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</si>
  <si>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</si>
  <si>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</si>
  <si>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</si>
  <si>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</si>
  <si>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</si>
  <si>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</si>
  <si>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</si>
  <si>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</si>
  <si>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</si>
  <si>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</si>
  <si>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</si>
  <si>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</si>
  <si>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</si>
  <si>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</si>
  <si>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</si>
  <si>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</si>
  <si>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</si>
  <si>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</si>
  <si>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</si>
  <si>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</si>
  <si>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</si>
  <si>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</si>
  <si>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</si>
  <si>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</si>
  <si>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</si>
  <si>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</si>
  <si>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</si>
  <si>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</si>
  <si>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</si>
  <si>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</si>
  <si>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</si>
  <si>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</si>
  <si>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</si>
  <si>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</si>
  <si>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</si>
  <si>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</si>
  <si>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</si>
  <si>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</si>
  <si>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</si>
  <si>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</si>
  <si>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</si>
  <si>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</si>
  <si>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</si>
  <si>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</si>
  <si>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</si>
  <si>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</si>
  <si>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</si>
  <si>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</si>
  <si>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</si>
  <si>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</si>
  <si>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</si>
  <si>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</si>
  <si>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</si>
  <si>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</si>
  <si>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</si>
  <si>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</si>
  <si>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</si>
  <si>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</si>
  <si>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</si>
  <si>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</si>
  <si>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</si>
  <si>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</si>
  <si>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</si>
  <si>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</si>
  <si>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</si>
  <si>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</si>
  <si>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</si>
  <si>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</si>
  <si>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</si>
  <si>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</si>
  <si>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</si>
  <si>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</si>
  <si>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</si>
  <si>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</si>
  <si>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</si>
  <si>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</si>
  <si>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</si>
  <si>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</si>
  <si>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</si>
  <si>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</si>
  <si>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</si>
  <si>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</si>
  <si>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</si>
  <si>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</si>
  <si>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</si>
  <si>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</si>
  <si>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</si>
  <si>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</si>
  <si>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</si>
  <si>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</si>
  <si>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</si>
  <si>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</si>
  <si>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</si>
  <si>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</si>
  <si>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</si>
  <si>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</si>
  <si>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</si>
  <si>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</si>
  <si>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</si>
  <si>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</si>
  <si>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</si>
  <si>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</si>
  <si>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</si>
  <si>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</si>
  <si>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</si>
  <si>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</si>
  <si>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</si>
  <si>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</si>
  <si>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</si>
  <si>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</si>
  <si>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</si>
  <si>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</si>
  <si>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</si>
  <si>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</si>
  <si>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</si>
  <si>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</si>
  <si>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</si>
  <si>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</si>
  <si>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</si>
  <si>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</si>
  <si>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</si>
  <si>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</si>
  <si>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</si>
  <si>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</si>
  <si>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</si>
  <si>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</si>
  <si>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</si>
  <si>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</si>
  <si>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</si>
  <si>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</si>
  <si>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</si>
  <si>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</si>
  <si>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</si>
  <si>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</si>
  <si>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</si>
  <si>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</si>
  <si>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</si>
  <si>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</si>
  <si>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</si>
  <si>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</si>
  <si>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</si>
  <si>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</si>
  <si>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</si>
  <si>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</si>
  <si>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</si>
  <si>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</si>
  <si>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</si>
  <si>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</si>
  <si>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</si>
  <si>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</si>
  <si>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</si>
  <si>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</si>
  <si>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</si>
  <si>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</si>
  <si>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</si>
  <si>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</si>
  <si>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</si>
  <si>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</si>
  <si>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</si>
  <si>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</si>
  <si>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</si>
  <si>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</si>
  <si>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</si>
  <si>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</si>
  <si>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</si>
  <si>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</si>
  <si>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</si>
  <si>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</si>
  <si>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</si>
  <si>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</si>
  <si>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</si>
  <si>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</si>
  <si>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</si>
  <si>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</si>
  <si>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</si>
  <si>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</si>
  <si>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</si>
  <si>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</si>
  <si>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</si>
  <si>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</si>
  <si>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</si>
  <si>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</si>
  <si>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</si>
  <si>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</si>
  <si>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</si>
  <si>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</si>
  <si>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</si>
  <si>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</si>
  <si>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</si>
  <si>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</si>
  <si>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</si>
  <si>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</si>
  <si>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</si>
  <si>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</si>
  <si>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</si>
  <si>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</si>
  <si>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</si>
  <si>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</si>
  <si>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</si>
  <si>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</si>
  <si>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</si>
  <si>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</si>
  <si>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</si>
  <si>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</si>
  <si>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</si>
  <si>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</si>
  <si>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</si>
  <si>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</si>
  <si>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</si>
  <si>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</si>
  <si>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</si>
  <si>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</si>
  <si>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</si>
  <si>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</si>
  <si>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</si>
  <si>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</si>
  <si>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</si>
  <si>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</si>
  <si>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</si>
  <si>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</si>
  <si>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</si>
  <si>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</si>
  <si>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</si>
  <si>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</si>
  <si>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</si>
  <si>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</si>
  <si>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</si>
  <si>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</si>
  <si>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</si>
  <si>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</si>
  <si>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</si>
  <si>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</si>
  <si>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</si>
  <si>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</si>
  <si>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</si>
  <si>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</si>
  <si>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</si>
  <si>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</si>
  <si>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</si>
  <si>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</si>
  <si>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</si>
  <si>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</si>
  <si>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</si>
  <si>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</si>
  <si>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</si>
  <si>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</si>
  <si>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</si>
  <si>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</si>
  <si>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</si>
  <si>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</si>
  <si>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</si>
  <si>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</si>
  <si>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</si>
  <si>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</si>
  <si>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</si>
  <si>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</si>
  <si>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</si>
  <si>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</si>
  <si>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</si>
  <si>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</si>
  <si>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</si>
  <si>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</si>
  <si>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</si>
  <si>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</si>
  <si>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</si>
  <si>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</si>
  <si>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</si>
  <si>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</si>
  <si>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</si>
  <si>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</si>
  <si>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</si>
  <si>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</si>
  <si>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</si>
  <si>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</si>
  <si>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</si>
  <si>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</si>
  <si>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</si>
  <si>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</si>
  <si>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</si>
  <si>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</si>
  <si>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</si>
  <si>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</si>
  <si>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</si>
  <si>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</si>
  <si>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</si>
  <si>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</si>
  <si>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</si>
  <si>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</si>
  <si>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</si>
  <si>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</si>
  <si>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</si>
  <si>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</si>
  <si>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</si>
  <si>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</si>
  <si>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</si>
  <si>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</si>
  <si>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</si>
  <si>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</si>
  <si>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</si>
  <si>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</si>
  <si>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</si>
  <si>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</si>
  <si>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</si>
  <si>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</si>
  <si>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</si>
  <si>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</si>
  <si>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</si>
  <si>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</si>
  <si>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</si>
  <si>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</si>
  <si>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</si>
  <si>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</si>
  <si>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</si>
  <si>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</si>
  <si>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</si>
  <si>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</si>
  <si>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</si>
  <si>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</si>
  <si>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</si>
  <si>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</si>
  <si>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</si>
  <si>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</si>
  <si>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</si>
  <si>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</si>
  <si>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</si>
  <si>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</si>
  <si>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</si>
  <si>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</si>
  <si>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</si>
  <si>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</si>
  <si>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</si>
  <si>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</si>
  <si>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</si>
  <si>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</si>
  <si>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</si>
  <si>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</si>
  <si>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</si>
  <si>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</si>
  <si>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</si>
  <si>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</si>
  <si>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</si>
  <si>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</si>
  <si>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</si>
  <si>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</si>
  <si>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</si>
  <si>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</si>
  <si>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</si>
  <si>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</si>
  <si>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</si>
  <si>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</si>
  <si>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</si>
  <si>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</si>
  <si>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</si>
  <si>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</si>
  <si>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</si>
  <si>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</si>
  <si>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</si>
  <si>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</si>
  <si>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</si>
  <si>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</si>
  <si>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</si>
  <si>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</si>
  <si>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</si>
  <si>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</si>
  <si>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</si>
  <si>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</si>
  <si>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</si>
  <si>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</si>
  <si>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</si>
  <si>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</si>
  <si>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</si>
  <si>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</si>
  <si>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</si>
  <si>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</si>
  <si>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</si>
  <si>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</si>
  <si>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</si>
  <si>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</si>
  <si>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</si>
  <si>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</si>
  <si>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</si>
  <si>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</si>
  <si>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</si>
  <si>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</si>
  <si>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</si>
  <si>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</si>
  <si>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</si>
  <si>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</si>
  <si>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</si>
  <si>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</si>
  <si>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</si>
  <si>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</si>
  <si>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</si>
  <si>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</si>
  <si>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</si>
  <si>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</si>
  <si>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</si>
  <si>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</si>
  <si>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</si>
  <si>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</si>
  <si>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</si>
  <si>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</si>
  <si>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</si>
  <si>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</si>
  <si>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</si>
  <si>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</si>
  <si>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</si>
  <si>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</si>
  <si>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</si>
  <si>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</si>
  <si>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</si>
  <si>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</si>
  <si>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</si>
  <si>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</si>
  <si>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</si>
  <si>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</si>
  <si>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</si>
  <si>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</si>
  <si>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</si>
  <si>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</si>
  <si>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</si>
  <si>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</si>
  <si>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</si>
  <si>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</si>
  <si>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</si>
  <si>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</si>
  <si>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</si>
  <si>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</si>
  <si>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</si>
  <si>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</si>
  <si>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</si>
  <si>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</si>
  <si>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</si>
  <si>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</si>
  <si>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</si>
  <si>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</si>
  <si>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</si>
  <si>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</si>
  <si>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</si>
  <si>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</si>
  <si>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</si>
  <si>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</si>
  <si>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</si>
  <si>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</si>
  <si>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</si>
  <si>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</si>
  <si>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</si>
  <si>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</si>
  <si>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</si>
  <si>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</si>
  <si>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</si>
  <si>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</si>
  <si>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</si>
  <si>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</si>
  <si>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</si>
  <si>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</si>
  <si>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</si>
  <si>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</si>
  <si>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</si>
  <si>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</si>
  <si>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</si>
  <si>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</si>
  <si>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</si>
  <si>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</si>
  <si>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</si>
  <si>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</si>
  <si>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</si>
  <si>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</si>
  <si>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</si>
  <si>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</si>
  <si>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</si>
  <si>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</si>
  <si>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</si>
  <si>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</si>
  <si>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</si>
  <si>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</si>
  <si>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</si>
  <si>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</si>
  <si>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</si>
  <si>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</si>
  <si>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</si>
  <si>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</si>
  <si>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</si>
  <si>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</si>
  <si>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</si>
  <si>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</si>
  <si>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</si>
  <si>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</si>
  <si>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</si>
  <si>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</si>
  <si>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</si>
  <si>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</si>
  <si>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</si>
  <si>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</si>
  <si>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</si>
  <si>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</si>
  <si>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</si>
  <si>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</si>
  <si>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</si>
  <si>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</si>
  <si>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</si>
  <si>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</si>
  <si>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</si>
  <si>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</si>
  <si>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</si>
  <si>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</si>
  <si>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</si>
  <si>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</si>
  <si>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</si>
  <si>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</si>
  <si>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</si>
  <si>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</si>
  <si>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</si>
  <si>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</si>
  <si>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</si>
  <si>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</si>
  <si>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</si>
  <si>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</si>
  <si>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</si>
  <si>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</si>
  <si>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</si>
  <si>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</si>
  <si>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</si>
  <si>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</si>
  <si>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</si>
  <si>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</si>
  <si>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</si>
  <si>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</si>
  <si>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</si>
  <si>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</si>
  <si>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</si>
  <si>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</si>
  <si>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</si>
  <si>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</si>
  <si>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</si>
  <si>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</si>
  <si>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</si>
  <si>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</si>
  <si>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</si>
  <si>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</si>
  <si>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</si>
  <si>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</si>
  <si>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</si>
  <si>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</si>
  <si>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</si>
  <si>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</si>
  <si>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</si>
  <si>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</si>
  <si>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</si>
  <si>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</si>
  <si>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</si>
  <si>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</si>
  <si>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</si>
  <si>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</si>
  <si>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</si>
  <si>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</si>
  <si>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</si>
  <si>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</si>
  <si>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</si>
  <si>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</si>
  <si>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</si>
  <si>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</si>
  <si>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</si>
  <si>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</si>
  <si>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</si>
  <si>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</si>
  <si>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</si>
  <si>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</si>
  <si>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</si>
  <si>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</si>
  <si>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</si>
  <si>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</si>
  <si>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</si>
  <si>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</si>
  <si>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</si>
  <si>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</si>
  <si>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</si>
  <si>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</si>
  <si>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</si>
  <si>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</si>
  <si>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</si>
  <si>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</si>
  <si>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</si>
  <si>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</si>
  <si>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</si>
  <si>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</si>
  <si>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</si>
  <si>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</si>
  <si>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</si>
  <si>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</si>
  <si>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</si>
  <si>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</si>
  <si>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</si>
  <si>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</si>
  <si>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</si>
  <si>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</si>
  <si>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</si>
  <si>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</si>
  <si>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</si>
  <si>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</si>
  <si>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</si>
  <si>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</si>
  <si>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</si>
  <si>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</si>
  <si>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</si>
  <si>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</si>
  <si>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</si>
  <si>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</si>
  <si>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</si>
  <si>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</si>
  <si>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</si>
  <si>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</si>
  <si>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</si>
  <si>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</si>
  <si>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</si>
  <si>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</si>
  <si>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</si>
  <si>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</si>
  <si>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</si>
  <si>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</si>
  <si>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</si>
  <si>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</si>
  <si>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</si>
  <si>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</si>
  <si>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</si>
  <si>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</si>
  <si>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</si>
  <si>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</si>
  <si>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</si>
  <si>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</si>
  <si>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</si>
  <si>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</si>
  <si>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</si>
  <si>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</si>
  <si>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</si>
  <si>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</si>
  <si>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</si>
  <si>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</si>
  <si>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</si>
  <si>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</si>
  <si>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</si>
  <si>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</si>
  <si>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</si>
  <si>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</si>
  <si>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</si>
  <si>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</si>
  <si>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</si>
  <si>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</si>
  <si>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</si>
  <si>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</si>
  <si>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</si>
  <si>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</si>
  <si>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</si>
  <si>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</si>
  <si>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</si>
  <si>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</si>
  <si>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</si>
  <si>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</si>
  <si>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</si>
  <si>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</si>
  <si>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</si>
  <si>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</si>
  <si>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</si>
  <si>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</si>
  <si>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</si>
  <si>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</si>
  <si>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</si>
  <si>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</si>
  <si>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</si>
  <si>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</si>
  <si>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</si>
  <si>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</si>
  <si>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</si>
  <si>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</si>
  <si>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</si>
  <si>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</si>
  <si>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</si>
  <si>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</si>
  <si>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</si>
  <si>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</si>
  <si>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</si>
  <si>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</si>
  <si>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</si>
  <si>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</si>
  <si>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</si>
  <si>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</si>
  <si>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</si>
  <si>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</si>
  <si>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</si>
  <si>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</si>
  <si>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</si>
  <si>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</si>
  <si>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</si>
  <si>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</si>
  <si>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</si>
  <si>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</si>
  <si>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</si>
  <si>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</si>
  <si>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</si>
  <si>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</si>
  <si>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</si>
  <si>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</si>
  <si>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</si>
  <si>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</si>
  <si>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</si>
  <si>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</si>
  <si>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</si>
  <si>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</si>
  <si>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</si>
  <si>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</si>
  <si>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</si>
  <si>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</si>
  <si>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</si>
  <si>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</si>
  <si>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</si>
  <si>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</si>
  <si>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</si>
  <si>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</si>
  <si>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</si>
  <si>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</si>
  <si>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</si>
  <si>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</si>
  <si>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</si>
  <si>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</si>
  <si>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</si>
  <si>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</si>
  <si>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</si>
  <si>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</si>
  <si>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</si>
  <si>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</si>
  <si>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</si>
  <si>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</si>
  <si>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</si>
  <si>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</si>
  <si>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</si>
  <si>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</si>
  <si>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</si>
  <si>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</si>
  <si>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</si>
  <si>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</si>
  <si>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</si>
  <si>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</si>
  <si>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</si>
  <si>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</si>
  <si>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</si>
  <si>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</si>
  <si>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</si>
  <si>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</si>
  <si>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</si>
  <si>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</si>
  <si>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</si>
  <si>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</si>
  <si>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</si>
  <si>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</si>
  <si>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</si>
  <si>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</si>
  <si>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</si>
  <si>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</si>
  <si>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</si>
  <si>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</si>
  <si>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</si>
  <si>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</si>
  <si>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</si>
  <si>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</si>
  <si>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</si>
  <si>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</si>
  <si>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</si>
  <si>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</si>
  <si>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</si>
  <si>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</si>
  <si>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</si>
  <si>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</si>
  <si>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</si>
  <si>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</si>
  <si>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</si>
  <si>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</si>
  <si>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</si>
  <si>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</si>
  <si>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</si>
  <si>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</si>
  <si>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</si>
  <si>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</si>
  <si>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</si>
  <si>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</si>
  <si>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</si>
  <si>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</si>
  <si>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</si>
  <si>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</si>
  <si>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</si>
  <si>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</si>
  <si>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</si>
  <si>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</si>
  <si>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</si>
  <si>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</si>
  <si>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</si>
  <si>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</si>
  <si>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</si>
  <si>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</si>
  <si>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</si>
  <si>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</si>
  <si>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</si>
  <si>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</si>
  <si>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</si>
  <si>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</si>
  <si>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</si>
  <si>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</si>
  <si>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</si>
  <si>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</si>
  <si>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</si>
  <si>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</si>
  <si>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</si>
  <si>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</si>
  <si>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</si>
  <si>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</si>
  <si>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</si>
  <si>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</si>
  <si>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</si>
  <si>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</si>
  <si>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</si>
  <si>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</si>
  <si>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</si>
  <si>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</si>
  <si>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</si>
  <si>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</si>
  <si>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</si>
  <si>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</si>
  <si>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</si>
  <si>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</si>
  <si>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</si>
  <si>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</si>
  <si>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</si>
  <si>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</si>
  <si>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</si>
  <si>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</si>
  <si>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</si>
  <si>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</si>
  <si>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</si>
  <si>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</si>
  <si>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</si>
  <si>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</si>
  <si>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</si>
  <si>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</si>
  <si>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</si>
  <si>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</si>
  <si>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</si>
  <si>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</si>
  <si>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</si>
  <si>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</si>
  <si>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</si>
  <si>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</si>
  <si>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</si>
  <si>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</si>
  <si>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</si>
  <si>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</si>
  <si>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</si>
  <si>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</si>
  <si>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</si>
  <si>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</si>
  <si>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</si>
  <si>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</si>
  <si>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</si>
  <si>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</si>
  <si>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</si>
  <si>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</si>
  <si>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</si>
  <si>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</si>
  <si>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</si>
  <si>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</si>
  <si>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</si>
  <si>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</si>
  <si>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</si>
  <si>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</si>
  <si>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</si>
  <si>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</si>
  <si>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</si>
  <si>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</si>
  <si>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</si>
  <si>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</si>
  <si>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</si>
  <si>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</si>
  <si>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</si>
  <si>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</si>
  <si>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</si>
  <si>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</si>
  <si>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</si>
  <si>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</si>
  <si>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</si>
  <si>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</si>
  <si>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</si>
  <si>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</si>
  <si>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</si>
  <si>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</si>
  <si>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</si>
  <si>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</si>
  <si>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</si>
  <si>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</si>
  <si>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</si>
  <si>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</si>
  <si>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</si>
  <si>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</si>
  <si>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</si>
  <si>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</si>
  <si>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</si>
  <si>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</si>
  <si>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</si>
  <si>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</si>
  <si>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</si>
  <si>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</si>
  <si>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</si>
  <si>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</si>
  <si>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</si>
  <si>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</si>
  <si>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</si>
  <si>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</si>
  <si>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</si>
  <si>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</si>
  <si>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</si>
  <si>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</si>
  <si>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</si>
  <si>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</si>
  <si>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</si>
  <si>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</si>
  <si>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</si>
  <si>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</si>
  <si>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</si>
  <si>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</si>
  <si>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</si>
  <si>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</si>
  <si>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</si>
  <si>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</si>
  <si>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</si>
  <si>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</si>
  <si>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</si>
  <si>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</si>
  <si>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</si>
  <si>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</si>
  <si>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</si>
  <si>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</si>
  <si>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</si>
  <si>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</si>
  <si>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</si>
  <si>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</si>
  <si>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</si>
  <si>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</si>
  <si>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</si>
  <si>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</si>
  <si>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</si>
  <si>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</si>
  <si>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</si>
  <si>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</si>
  <si>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</si>
  <si>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</si>
  <si>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</si>
  <si>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</si>
  <si>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</si>
  <si>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</si>
  <si>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</si>
  <si>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</si>
  <si>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</si>
  <si>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</si>
  <si>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</si>
  <si>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</si>
  <si>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</si>
  <si>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</si>
  <si>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</si>
  <si>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</si>
  <si>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</si>
  <si>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</si>
  <si>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</si>
  <si>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</si>
  <si>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</si>
  <si>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</si>
  <si>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</si>
  <si>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</si>
  <si>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</si>
  <si>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</si>
  <si>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</si>
  <si>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</si>
  <si>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</si>
  <si>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</si>
  <si>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</si>
  <si>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</si>
  <si>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</si>
  <si>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</si>
  <si>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</si>
  <si>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</si>
  <si>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</si>
  <si>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</si>
  <si>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</si>
  <si>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</si>
  <si>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</si>
  <si>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</si>
  <si>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</si>
  <si>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</si>
  <si>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</si>
  <si>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</si>
  <si>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</si>
  <si>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</si>
  <si>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</si>
  <si>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</si>
  <si>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</si>
  <si>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</si>
  <si>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</si>
  <si>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</si>
  <si>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</si>
  <si>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</si>
  <si>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</si>
  <si>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</si>
  <si>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</si>
  <si>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</si>
  <si>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</si>
  <si>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</si>
  <si>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</si>
  <si>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</si>
  <si>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</si>
  <si>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</si>
  <si>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</si>
  <si>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</si>
  <si>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</si>
  <si>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</si>
  <si>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</si>
  <si>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</si>
  <si>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</si>
  <si>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</si>
  <si>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</si>
  <si>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</si>
  <si>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</si>
  <si>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</si>
  <si>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</si>
  <si>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</si>
  <si>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</si>
  <si>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</si>
  <si>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</si>
  <si>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</si>
  <si>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</si>
  <si>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</si>
  <si>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</si>
  <si>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</si>
  <si>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</si>
  <si>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</si>
  <si>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</si>
  <si>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</si>
  <si>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</si>
  <si>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</si>
  <si>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</si>
  <si>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</si>
  <si>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</si>
  <si>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</si>
  <si>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</si>
  <si>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</si>
  <si>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</si>
  <si>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</si>
  <si>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</si>
  <si>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</si>
  <si>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</si>
  <si>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</si>
  <si>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</si>
  <si>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</si>
  <si>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</si>
  <si>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</si>
  <si>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</si>
  <si>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</si>
  <si>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</si>
  <si>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</si>
  <si>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</si>
  <si>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</si>
  <si>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</si>
  <si>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</si>
  <si>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</si>
  <si>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</si>
  <si>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</si>
  <si>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</si>
  <si>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</si>
  <si>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</si>
  <si>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</si>
  <si>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</si>
  <si>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</si>
  <si>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</si>
  <si>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</si>
  <si>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</si>
  <si>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</si>
  <si>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</si>
  <si>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</si>
  <si>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</si>
  <si>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</si>
  <si>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</si>
  <si>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</si>
  <si>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</si>
  <si>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</si>
  <si>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</si>
  <si>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</si>
  <si>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</si>
  <si>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</si>
  <si>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</si>
  <si>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</si>
  <si>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</si>
  <si>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</si>
  <si>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</si>
  <si>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</si>
  <si>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</si>
  <si>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</si>
  <si>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</si>
  <si>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</si>
  <si>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</si>
  <si>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</si>
  <si>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</si>
  <si>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</si>
  <si>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</si>
  <si>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</si>
  <si>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</si>
  <si>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</si>
  <si>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</si>
  <si>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</si>
  <si>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</si>
  <si>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</si>
  <si>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</si>
  <si>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</si>
  <si>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</si>
  <si>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</si>
  <si>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</si>
  <si>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</si>
  <si>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</si>
  <si>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</si>
  <si>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</si>
  <si>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</si>
  <si>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</si>
  <si>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</si>
  <si>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</si>
  <si>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</si>
  <si>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</si>
  <si>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</si>
  <si>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</si>
  <si>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</si>
  <si>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</si>
  <si>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</si>
  <si>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</si>
  <si>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</si>
  <si>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</si>
  <si>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</si>
  <si>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</si>
  <si>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</si>
  <si>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</si>
  <si>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</si>
  <si>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</si>
  <si>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</si>
  <si>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</si>
  <si>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</si>
  <si>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</si>
  <si>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</si>
  <si>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</si>
  <si>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</si>
  <si>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</si>
  <si>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</si>
  <si>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</si>
  <si>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</si>
  <si>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</si>
  <si>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</si>
  <si>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</si>
  <si>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</si>
  <si>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</si>
  <si>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</si>
  <si>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</si>
  <si>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</si>
  <si>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</si>
  <si>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</si>
  <si>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</si>
  <si>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</si>
  <si>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</si>
  <si>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</si>
  <si>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</si>
  <si>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</si>
  <si>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</si>
  <si>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</si>
  <si>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</si>
  <si>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</si>
  <si>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</si>
  <si>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</si>
  <si>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</si>
  <si>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</si>
  <si>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</si>
  <si>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</si>
  <si>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</si>
  <si>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</si>
  <si>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</si>
  <si>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</si>
  <si>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</si>
  <si>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</si>
  <si>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</si>
  <si>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</si>
  <si>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</si>
  <si>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</si>
  <si>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</si>
  <si>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</si>
  <si>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</si>
  <si>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</si>
  <si>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</si>
  <si>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</si>
  <si>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</si>
  <si>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</si>
  <si>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</si>
  <si>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</si>
  <si>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</si>
  <si>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</si>
  <si>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</si>
  <si>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</si>
  <si>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</si>
  <si>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</si>
  <si>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</si>
  <si>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</si>
  <si>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</si>
  <si>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</si>
  <si>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</si>
  <si>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</si>
  <si>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</si>
  <si>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</si>
  <si>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</si>
  <si>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</si>
  <si>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</si>
  <si>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</si>
  <si>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</si>
  <si>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</si>
  <si>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</si>
  <si>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</si>
  <si>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</si>
  <si>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</si>
  <si>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</si>
  <si>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</si>
  <si>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</si>
  <si>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</si>
  <si>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</si>
  <si>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</si>
  <si>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</si>
  <si>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</si>
  <si>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</si>
  <si>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</si>
  <si>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</si>
  <si>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</si>
  <si>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</si>
  <si>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</si>
  <si>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</si>
  <si>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</si>
  <si>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</si>
  <si>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</si>
  <si>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</si>
  <si>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</si>
  <si>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</si>
  <si>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</si>
  <si>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</si>
  <si>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</si>
  <si>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</si>
  <si>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</si>
  <si>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</si>
  <si>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</si>
  <si>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</si>
  <si>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</si>
  <si>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</si>
  <si>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</si>
  <si>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</si>
  <si>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</si>
  <si>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</si>
  <si>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</si>
  <si>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</si>
  <si>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</si>
  <si>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</si>
  <si>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</si>
  <si>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</si>
  <si>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</si>
  <si>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</si>
  <si>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</si>
  <si>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</si>
  <si>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</si>
  <si>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</si>
  <si>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</si>
  <si>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</si>
  <si>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</si>
  <si>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</si>
  <si>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</si>
  <si>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</si>
  <si>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</si>
  <si>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</si>
  <si>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</si>
  <si>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</si>
  <si>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</si>
  <si>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</si>
  <si>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</si>
  <si>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</si>
  <si>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</si>
  <si>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</si>
  <si>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</si>
  <si>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</si>
  <si>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</si>
  <si>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</si>
  <si>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</si>
  <si>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</si>
  <si>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</si>
  <si>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</si>
  <si>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</si>
  <si>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</si>
  <si>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</si>
  <si>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</si>
  <si>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</si>
  <si>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</si>
  <si>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</si>
  <si>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</si>
  <si>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</si>
  <si>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</si>
  <si>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</si>
  <si>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</si>
  <si>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</si>
  <si>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</si>
  <si>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</si>
  <si>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</si>
  <si>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</si>
  <si>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</si>
  <si>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</si>
  <si>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</si>
  <si>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</si>
  <si>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</si>
  <si>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</si>
  <si>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</si>
  <si>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</si>
  <si>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</si>
  <si>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</si>
  <si>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</si>
  <si>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</si>
  <si>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</si>
  <si>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</si>
  <si>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</si>
  <si>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</si>
  <si>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</si>
  <si>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</si>
  <si>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</si>
  <si>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</si>
  <si>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</si>
  <si>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</si>
  <si>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</si>
  <si>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</si>
  <si>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</si>
  <si>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</si>
  <si>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</si>
  <si>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</si>
  <si>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</si>
  <si>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</si>
  <si>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</si>
  <si>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</si>
  <si>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</si>
  <si>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</si>
  <si>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</si>
  <si>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</si>
  <si>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</si>
  <si>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</si>
  <si>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</si>
  <si>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</si>
  <si>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</si>
  <si>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</si>
  <si>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</si>
  <si>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</si>
  <si>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</si>
  <si>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</si>
  <si>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</si>
  <si>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</si>
  <si>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</si>
  <si>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</si>
  <si>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</si>
  <si>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</si>
  <si>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</si>
  <si>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</si>
  <si>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</si>
  <si>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</si>
  <si>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</si>
  <si>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</si>
  <si>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</si>
  <si>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</si>
  <si>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</si>
  <si>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</si>
  <si>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</si>
  <si>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</si>
  <si>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</si>
  <si>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</si>
  <si>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</si>
  <si>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</si>
  <si>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</si>
  <si>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</si>
  <si>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</si>
  <si>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</si>
  <si>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</si>
  <si>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</si>
  <si>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</si>
  <si>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</si>
  <si>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</si>
  <si>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</si>
  <si>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</si>
  <si>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</si>
  <si>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</si>
  <si>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</si>
  <si>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</si>
  <si>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</si>
  <si>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</si>
  <si>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</si>
  <si>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</si>
  <si>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</si>
  <si>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</si>
  <si>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</si>
  <si>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</si>
  <si>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</si>
  <si>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</si>
  <si>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</si>
  <si>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</si>
  <si>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</si>
  <si>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</si>
  <si>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</si>
  <si>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</si>
  <si>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</si>
  <si>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</si>
  <si>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</si>
  <si>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</si>
  <si>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</si>
  <si>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</si>
  <si>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</si>
  <si>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</si>
  <si>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</si>
  <si>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</si>
  <si>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</si>
  <si>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</si>
  <si>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</si>
  <si>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</si>
  <si>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</si>
  <si>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</si>
  <si>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</si>
  <si>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</si>
  <si>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</si>
  <si>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</si>
  <si>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</si>
  <si>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</si>
  <si>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</si>
  <si>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</si>
  <si>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</si>
  <si>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</si>
  <si>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</si>
  <si>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</si>
  <si>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</si>
  <si>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</si>
  <si>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</si>
  <si>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</si>
  <si>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</si>
  <si>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</si>
  <si>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</si>
  <si>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</si>
  <si>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</si>
  <si>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</si>
  <si>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</si>
  <si>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</si>
  <si>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</si>
  <si>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</si>
  <si>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</si>
  <si>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</si>
  <si>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</si>
  <si>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</si>
  <si>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</si>
  <si>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</si>
  <si>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</si>
  <si>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</si>
  <si>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</si>
  <si>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</si>
  <si>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</si>
  <si>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</si>
  <si>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</si>
  <si>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</si>
  <si>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</si>
  <si>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</si>
  <si>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</si>
  <si>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</si>
  <si>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</si>
  <si>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</si>
  <si>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</si>
  <si>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</si>
  <si>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</si>
  <si>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</si>
  <si>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</si>
  <si>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</si>
  <si>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</si>
  <si>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</si>
  <si>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</si>
  <si>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</si>
  <si>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</si>
  <si>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</si>
  <si>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</si>
  <si>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</si>
  <si>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</si>
  <si>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</si>
  <si>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</si>
  <si>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</si>
  <si>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</si>
  <si>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</si>
  <si>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</si>
  <si>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</si>
  <si>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</si>
  <si>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</si>
  <si>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</si>
  <si>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</si>
  <si>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</si>
  <si>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</si>
  <si>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</si>
  <si>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</si>
  <si>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</si>
  <si>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</si>
  <si>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</si>
  <si>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</si>
  <si>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</si>
  <si>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</si>
  <si>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</si>
  <si>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</si>
  <si>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</si>
  <si>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</si>
  <si>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</si>
  <si>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</si>
  <si>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</si>
  <si>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</si>
  <si>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</si>
  <si>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</si>
  <si>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</si>
  <si>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</si>
  <si>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</si>
  <si>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</si>
  <si>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</si>
  <si>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</si>
  <si>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</si>
  <si>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</si>
  <si>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</si>
  <si>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</si>
  <si>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</si>
  <si>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</si>
  <si>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</si>
  <si>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</si>
  <si>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</si>
  <si>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</si>
  <si>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</si>
  <si>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</si>
  <si>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</si>
  <si>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</si>
  <si>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</si>
  <si>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</si>
  <si>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</si>
  <si>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</si>
  <si>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</si>
  <si>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</si>
  <si>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</si>
  <si>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</si>
  <si>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</si>
  <si>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</si>
  <si>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</si>
  <si>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</si>
  <si>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</si>
  <si>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</si>
  <si>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</si>
  <si>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</si>
  <si>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</si>
  <si>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</si>
  <si>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</si>
  <si>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</si>
  <si>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</si>
  <si>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</si>
  <si>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</si>
  <si>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</si>
  <si>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</si>
  <si>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</si>
  <si>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</si>
  <si>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</si>
  <si>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</si>
  <si>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</si>
  <si>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</si>
  <si>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</si>
  <si>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</si>
  <si>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</si>
  <si>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</si>
  <si>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</si>
  <si>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</si>
  <si>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</si>
  <si>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</si>
  <si>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</si>
  <si>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</si>
  <si>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</si>
  <si>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</si>
  <si>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</si>
  <si>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</si>
  <si>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</si>
  <si>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</si>
  <si>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</si>
  <si>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</si>
  <si>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</si>
  <si>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</si>
  <si>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</si>
  <si>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</si>
  <si>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</si>
  <si>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</si>
  <si>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</si>
  <si>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</si>
  <si>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</si>
  <si>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</si>
  <si>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</si>
  <si>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</si>
  <si>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</si>
  <si>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</si>
  <si>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</si>
  <si>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</si>
  <si>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</si>
  <si>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</si>
  <si>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</si>
  <si>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</si>
  <si>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</si>
  <si>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</si>
  <si>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</si>
  <si>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</si>
  <si>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</si>
  <si>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</si>
  <si>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</si>
  <si>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</si>
  <si>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</si>
  <si>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</si>
  <si>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</si>
  <si>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</si>
  <si>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</si>
  <si>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</si>
  <si>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</si>
  <si>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</si>
  <si>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</si>
  <si>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</si>
  <si>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</si>
  <si>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</si>
  <si>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</si>
  <si>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</si>
  <si>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</si>
  <si>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</si>
  <si>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</si>
  <si>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</si>
  <si>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</si>
  <si>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</si>
  <si>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</si>
  <si>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</si>
  <si>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</si>
  <si>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</si>
  <si>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</si>
  <si>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</si>
  <si>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</si>
  <si>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</si>
  <si>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</si>
  <si>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</si>
  <si>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</si>
  <si>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</si>
  <si>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</si>
  <si>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</si>
  <si>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</si>
  <si>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</si>
  <si>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</si>
  <si>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</si>
  <si>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</si>
  <si>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</si>
  <si>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</si>
  <si>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</si>
  <si>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</si>
  <si>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</si>
  <si>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</si>
  <si>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</si>
  <si>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</si>
  <si>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</si>
  <si>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</si>
  <si>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</si>
  <si>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</si>
  <si>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</si>
  <si>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</si>
  <si>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</si>
  <si>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</si>
  <si>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</si>
  <si>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</si>
  <si>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</si>
  <si>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</si>
  <si>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</si>
  <si>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</si>
  <si>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</si>
  <si>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</si>
  <si>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</si>
  <si>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</si>
  <si>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</si>
  <si>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</si>
  <si>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</si>
  <si>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</si>
  <si>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</si>
  <si>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</si>
  <si>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</si>
  <si>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</si>
  <si>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</si>
  <si>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</si>
  <si>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</si>
  <si>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</si>
  <si>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</si>
  <si>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</si>
  <si>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</si>
  <si>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</si>
  <si>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</si>
  <si>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</si>
  <si>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</si>
  <si>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</si>
  <si>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</si>
  <si>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</si>
  <si>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</si>
  <si>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</si>
  <si>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</si>
  <si>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</si>
  <si>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</si>
  <si>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</si>
  <si>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</si>
  <si>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</si>
  <si>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</si>
  <si>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</si>
  <si>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</si>
  <si>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</si>
  <si>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</si>
  <si>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</si>
  <si>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</si>
  <si>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</si>
  <si>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</si>
  <si>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</si>
  <si>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</si>
  <si>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</si>
  <si>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</si>
  <si>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</si>
  <si>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</si>
  <si>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</si>
  <si>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</si>
  <si>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</si>
  <si>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</si>
  <si>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</si>
  <si>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</si>
  <si>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</si>
  <si>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</si>
  <si>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</si>
  <si>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</si>
  <si>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</si>
  <si>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</si>
  <si>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</si>
  <si>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</si>
  <si>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</si>
  <si>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</si>
  <si>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</si>
  <si>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</si>
  <si>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</si>
  <si>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</si>
  <si>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</si>
  <si>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</si>
  <si>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</si>
  <si>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</si>
  <si>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</si>
  <si>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</si>
  <si>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</si>
  <si>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</si>
  <si>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</si>
  <si>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</si>
  <si>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</si>
  <si>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</si>
  <si>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</si>
  <si>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</si>
  <si>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</si>
  <si>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</si>
  <si>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</si>
  <si>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</si>
  <si>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</si>
  <si>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</si>
  <si>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</si>
  <si>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</si>
  <si>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</si>
  <si>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</si>
  <si>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</si>
  <si>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</si>
  <si>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</si>
  <si>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</si>
  <si>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</si>
  <si>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</si>
  <si>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</si>
  <si>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</si>
  <si>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</si>
  <si>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</si>
  <si>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</si>
  <si>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</si>
  <si>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</si>
  <si>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</si>
  <si>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</si>
  <si>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</si>
  <si>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</si>
  <si>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</si>
  <si>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</si>
  <si>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</si>
  <si>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</si>
  <si>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</si>
  <si>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</si>
  <si>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</si>
  <si>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</si>
  <si>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</si>
  <si>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</si>
  <si>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</si>
  <si>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</si>
  <si>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</si>
  <si>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</si>
  <si>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</si>
  <si>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</si>
  <si>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</si>
  <si>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</si>
  <si>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</si>
  <si>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</si>
  <si>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</si>
  <si>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</si>
  <si>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</si>
  <si>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</si>
  <si>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</si>
  <si>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</si>
  <si>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</si>
  <si>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</si>
  <si>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</si>
  <si>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</si>
  <si>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</si>
  <si>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</si>
  <si>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</si>
  <si>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</si>
  <si>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</si>
  <si>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</si>
  <si>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</si>
  <si>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</si>
  <si>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</si>
  <si>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</si>
  <si>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</si>
  <si>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</si>
  <si>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</si>
  <si>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</si>
  <si>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</si>
  <si>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</si>
  <si>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</si>
  <si>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</si>
  <si>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</si>
  <si>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</si>
  <si>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</si>
  <si>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</si>
  <si>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</si>
  <si>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</si>
  <si>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</si>
  <si>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</si>
  <si>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</si>
  <si>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</si>
  <si>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</si>
  <si>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</si>
  <si>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</si>
  <si>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</si>
  <si>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</si>
  <si>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</si>
  <si>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</si>
  <si>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</si>
  <si>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</si>
  <si>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</si>
  <si>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</si>
  <si>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</si>
  <si>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</si>
  <si>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</si>
  <si>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</si>
  <si>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</si>
  <si>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</si>
  <si>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</si>
  <si>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</si>
  <si>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</si>
  <si>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</si>
  <si>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</si>
  <si>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</si>
  <si>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</si>
  <si>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</si>
  <si>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</si>
  <si>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</si>
  <si>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</si>
  <si>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</si>
  <si>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</si>
  <si>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</si>
  <si>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</si>
  <si>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</si>
  <si>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</si>
  <si>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</si>
  <si>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</si>
  <si>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</si>
  <si>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</si>
  <si>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</si>
  <si>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</si>
  <si>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</si>
  <si>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</si>
  <si>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</si>
  <si>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</si>
  <si>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</si>
  <si>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</si>
  <si>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</si>
  <si>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</si>
  <si>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</si>
  <si>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</si>
  <si>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</si>
  <si>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</si>
  <si>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</si>
  <si>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</si>
  <si>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</si>
  <si>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</si>
  <si>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</si>
  <si>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</si>
  <si>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</si>
  <si>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</si>
  <si>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</si>
  <si>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</si>
  <si>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</si>
  <si>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</si>
  <si>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</si>
  <si>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</si>
  <si>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</si>
  <si>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</si>
  <si>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</si>
  <si>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</si>
  <si>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</si>
  <si>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</si>
  <si>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</si>
  <si>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</si>
  <si>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</si>
  <si>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</si>
  <si>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</si>
  <si>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</si>
  <si>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</si>
  <si>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</si>
  <si>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</si>
  <si>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</si>
  <si>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</si>
  <si>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</si>
  <si>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</si>
  <si>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</si>
  <si>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</si>
  <si>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</si>
  <si>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</si>
  <si>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</si>
  <si>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</si>
  <si>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</si>
  <si>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</si>
  <si>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</si>
  <si>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</si>
  <si>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</si>
  <si>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</si>
  <si>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</si>
  <si>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</si>
  <si>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</si>
  <si>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</si>
  <si>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</si>
  <si>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</si>
  <si>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</si>
  <si>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</si>
  <si>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</si>
  <si>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</si>
  <si>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</si>
  <si>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</si>
  <si>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</si>
  <si>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</si>
  <si>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</si>
  <si>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</si>
  <si>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</si>
  <si>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</si>
  <si>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</si>
  <si>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</si>
  <si>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</si>
  <si>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</si>
  <si>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</si>
  <si>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</si>
  <si>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</si>
  <si>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</si>
  <si>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</si>
  <si>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</si>
  <si>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</si>
  <si>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</si>
  <si>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</si>
  <si>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</si>
  <si>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</si>
  <si>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</si>
  <si>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</si>
  <si>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</si>
  <si>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</si>
  <si>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</si>
  <si>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</si>
  <si>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</si>
  <si>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</si>
  <si>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</si>
  <si>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</si>
  <si>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</si>
  <si>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</si>
  <si>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</si>
  <si>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</si>
  <si>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</si>
  <si>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</si>
  <si>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</si>
  <si>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</si>
  <si>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</si>
  <si>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</si>
  <si>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</si>
  <si>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</si>
  <si>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</si>
  <si>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</si>
  <si>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</si>
  <si>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</si>
  <si>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</si>
  <si>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</si>
  <si>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</si>
  <si>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</si>
  <si>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</si>
  <si>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</si>
  <si>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</si>
  <si>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</si>
  <si>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</si>
  <si>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</si>
  <si>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</si>
  <si>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</si>
  <si>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</si>
  <si>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</si>
  <si>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</si>
  <si>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</si>
  <si>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</si>
  <si>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</si>
  <si>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</si>
  <si>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</si>
  <si>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</si>
  <si>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</si>
  <si>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</si>
  <si>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</si>
  <si>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</si>
  <si>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</si>
  <si>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</si>
  <si>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</si>
  <si>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</si>
  <si>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</si>
  <si>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</si>
  <si>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</si>
  <si>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</si>
  <si>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</si>
  <si>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</si>
  <si>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</si>
  <si>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</si>
  <si>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</si>
  <si>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</si>
  <si>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</si>
  <si>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</si>
  <si>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</si>
  <si>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</si>
  <si>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</si>
  <si>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</si>
  <si>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</si>
  <si>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</si>
  <si>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</si>
  <si>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</si>
  <si>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</si>
  <si>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</si>
  <si>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</si>
  <si>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</si>
  <si>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</si>
  <si>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</si>
  <si>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</si>
  <si>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</si>
  <si>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</si>
  <si>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</si>
  <si>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</si>
  <si>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</si>
  <si>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</si>
  <si>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</si>
  <si>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</si>
  <si>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</si>
  <si>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</si>
  <si>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</si>
  <si>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</si>
  <si>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</si>
  <si>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</si>
  <si>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</si>
  <si>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</si>
  <si>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</si>
  <si>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</si>
  <si>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</si>
  <si>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</si>
  <si>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</si>
  <si>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</si>
  <si>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</si>
  <si>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</si>
  <si>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</si>
  <si>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</si>
  <si>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</si>
  <si>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</si>
  <si>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</si>
  <si>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</si>
  <si>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</si>
  <si>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</si>
  <si>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</si>
  <si>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</si>
  <si>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</si>
  <si>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</si>
  <si>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</si>
  <si>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</si>
  <si>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</si>
  <si>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</si>
  <si>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</si>
  <si>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</si>
  <si>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</si>
  <si>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</si>
  <si>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</si>
  <si>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</si>
  <si>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</si>
  <si>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</si>
  <si>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</si>
  <si>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</si>
  <si>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</si>
  <si>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</si>
  <si>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</si>
  <si>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</si>
  <si>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</si>
  <si>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</si>
  <si>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</si>
  <si>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</si>
  <si>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</si>
  <si>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</si>
  <si>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</si>
  <si>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</si>
  <si>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</si>
  <si>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</si>
  <si>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</si>
  <si>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</si>
  <si>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</si>
  <si>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</si>
  <si>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</si>
  <si>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</si>
  <si>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</si>
  <si>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</si>
  <si>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</si>
  <si>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</si>
  <si>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</si>
  <si>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</si>
  <si>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</si>
  <si>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</si>
  <si>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</si>
  <si>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</si>
  <si>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</si>
  <si>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</si>
  <si>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</si>
  <si>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</si>
  <si>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</si>
  <si>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</si>
  <si>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</si>
  <si>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</si>
  <si>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</si>
  <si>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</si>
  <si>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</si>
  <si>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</si>
  <si>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</si>
  <si>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</si>
  <si>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</si>
  <si>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</si>
  <si>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</si>
  <si>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</si>
  <si>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</si>
  <si>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</si>
  <si>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</si>
  <si>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</si>
  <si>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</si>
  <si>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</si>
  <si>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</si>
  <si>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</si>
  <si>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</si>
  <si>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</si>
  <si>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</si>
  <si>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</si>
  <si>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</si>
  <si>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</si>
  <si>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</si>
  <si>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</si>
  <si>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</si>
  <si>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</si>
  <si>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</si>
  <si>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</si>
  <si>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</si>
  <si>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</si>
  <si>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</si>
  <si>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</si>
  <si>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</si>
  <si>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</si>
  <si>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</si>
  <si>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</si>
  <si>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</si>
  <si>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</si>
  <si>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</si>
  <si>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</si>
  <si>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</si>
  <si>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</si>
  <si>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</si>
  <si>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</si>
  <si>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</si>
  <si>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</si>
  <si>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</si>
  <si>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</si>
  <si>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</si>
  <si>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</si>
  <si>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</si>
  <si>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</si>
  <si>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</si>
  <si>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</si>
  <si>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</si>
  <si>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</si>
  <si>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</si>
  <si>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</si>
  <si>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</si>
  <si>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</si>
  <si>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</si>
  <si>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</si>
  <si>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</si>
  <si>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</si>
  <si>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</si>
  <si>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</si>
  <si>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</si>
  <si>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</si>
  <si>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</si>
  <si>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</si>
  <si>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</si>
  <si>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</si>
  <si>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</si>
  <si>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</si>
  <si>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</si>
  <si>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</si>
  <si>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</si>
  <si>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</si>
  <si>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</si>
  <si>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</si>
  <si>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</si>
  <si>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</si>
  <si>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</si>
  <si>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</si>
  <si>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</si>
  <si>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</si>
  <si>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</si>
  <si>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</si>
  <si>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</si>
  <si>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</si>
  <si>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</si>
  <si>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</si>
  <si>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</si>
  <si>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</si>
  <si>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</si>
  <si>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</si>
  <si>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</si>
  <si>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</si>
  <si>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</si>
  <si>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</si>
  <si>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</si>
  <si>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</si>
  <si>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</si>
  <si>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</si>
  <si>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</si>
  <si>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</si>
  <si>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</si>
  <si>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</si>
  <si>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</si>
  <si>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</si>
  <si>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</si>
  <si>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</si>
  <si>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</si>
  <si>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</si>
  <si>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</si>
  <si>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</si>
  <si>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</si>
  <si>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</si>
  <si>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</si>
  <si>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</si>
  <si>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</si>
  <si>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</si>
  <si>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</si>
  <si>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</si>
  <si>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</si>
  <si>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</si>
  <si>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</si>
  <si>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</si>
  <si>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</si>
  <si>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</si>
  <si>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</si>
  <si>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</si>
  <si>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</si>
  <si>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</si>
  <si>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</si>
  <si>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</si>
  <si>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</si>
  <si>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</si>
  <si>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</si>
  <si>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</si>
  <si>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</si>
  <si>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</si>
  <si>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</si>
  <si>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</si>
  <si>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</si>
  <si>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</si>
  <si>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</si>
  <si>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</si>
  <si>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</si>
  <si>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</si>
  <si>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</si>
  <si>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</si>
  <si>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</si>
  <si>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</si>
  <si>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</si>
  <si>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</si>
  <si>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</si>
  <si>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</si>
  <si>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</si>
  <si>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</si>
  <si>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</si>
  <si>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</si>
  <si>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</si>
  <si>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</si>
  <si>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</si>
  <si>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</si>
  <si>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</si>
  <si>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</si>
  <si>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</si>
  <si>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</si>
  <si>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</si>
  <si>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</si>
  <si>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</si>
  <si>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</si>
  <si>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</si>
  <si>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</si>
  <si>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</si>
  <si>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</si>
  <si>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</si>
  <si>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</si>
  <si>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</si>
  <si>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</si>
  <si>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</si>
  <si>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</si>
  <si>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</si>
  <si>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</si>
  <si>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</si>
  <si>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</si>
  <si>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</si>
  <si>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</si>
  <si>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</si>
  <si>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</si>
  <si>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</si>
  <si>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</si>
  <si>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</si>
  <si>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</si>
  <si>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</si>
  <si>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</si>
  <si>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</si>
  <si>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</si>
  <si>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</si>
  <si>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</si>
  <si>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</si>
  <si>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</si>
  <si>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</si>
  <si>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</si>
  <si>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</si>
  <si>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</si>
  <si>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</si>
  <si>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</si>
  <si>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</si>
  <si>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</si>
  <si>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</si>
  <si>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</si>
  <si>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</si>
  <si>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</si>
  <si>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</si>
  <si>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</si>
  <si>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</si>
  <si>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</si>
  <si>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</si>
  <si>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</si>
  <si>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</si>
  <si>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</si>
  <si>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</si>
  <si>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</si>
  <si>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</si>
  <si>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</si>
  <si>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</si>
  <si>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</si>
  <si>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</si>
  <si>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</si>
  <si>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</si>
  <si>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</si>
  <si>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</si>
  <si>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</si>
  <si>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</si>
  <si>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</si>
  <si>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</si>
  <si>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</si>
  <si>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</si>
  <si>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</si>
  <si>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</si>
  <si>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</si>
  <si>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</si>
  <si>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</si>
  <si>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</si>
  <si>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</si>
  <si>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</si>
  <si>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</si>
  <si>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</si>
  <si>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</si>
  <si>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</si>
  <si>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</si>
  <si>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</si>
  <si>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</si>
  <si>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</si>
  <si>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</si>
  <si>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</si>
  <si>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</si>
  <si>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</si>
  <si>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</si>
  <si>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</si>
  <si>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</si>
  <si>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</si>
  <si>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</si>
  <si>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</si>
  <si>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</si>
  <si>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</si>
  <si>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</si>
  <si>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</si>
  <si>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</si>
  <si>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</si>
  <si>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</si>
  <si>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</si>
  <si>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</si>
  <si>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</si>
  <si>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</si>
  <si>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</si>
  <si>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</si>
  <si>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</si>
  <si>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</si>
  <si>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</si>
  <si>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</si>
  <si>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</si>
  <si>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</si>
  <si>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</si>
  <si>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</si>
  <si>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</si>
  <si>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</si>
  <si>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</si>
  <si>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</si>
  <si>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</si>
  <si>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</si>
  <si>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</si>
  <si>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</si>
  <si>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</si>
  <si>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</si>
  <si>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</si>
  <si>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</si>
  <si>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</si>
  <si>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</si>
  <si>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</si>
  <si>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</si>
  <si>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</si>
  <si>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</si>
  <si>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</si>
  <si>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</si>
  <si>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</si>
  <si>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</si>
  <si>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</si>
  <si>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</si>
  <si>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</si>
  <si>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</si>
  <si>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</si>
  <si>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</si>
  <si>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</si>
  <si>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</si>
  <si>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</si>
  <si>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</si>
  <si>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</si>
  <si>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</si>
  <si>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</si>
  <si>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</si>
  <si>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</si>
  <si>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</si>
  <si>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</si>
  <si>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</si>
  <si>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</si>
  <si>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</si>
  <si>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</si>
  <si>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</si>
  <si>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</si>
  <si>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</si>
  <si>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</si>
  <si>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</si>
  <si>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</si>
  <si>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</si>
  <si>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</si>
  <si>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</si>
  <si>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</si>
  <si>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</si>
  <si>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</si>
  <si>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</si>
  <si>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</si>
  <si>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</si>
  <si>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</si>
  <si>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</si>
  <si>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</si>
  <si>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</si>
  <si>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</si>
  <si>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</si>
  <si>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</si>
  <si>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</si>
  <si>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</si>
  <si>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</si>
  <si>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</si>
  <si>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</si>
  <si>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</si>
  <si>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</si>
  <si>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</si>
  <si>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</si>
  <si>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</si>
  <si>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</si>
  <si>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</si>
  <si>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</si>
  <si>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</si>
  <si>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</si>
  <si>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</si>
  <si>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</si>
  <si>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</si>
  <si>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</si>
  <si>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</si>
  <si>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</si>
  <si>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</si>
  <si>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</si>
  <si>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</si>
  <si>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</si>
  <si>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</si>
  <si>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</si>
  <si>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</si>
  <si>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</si>
  <si>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</si>
  <si>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</si>
  <si>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</si>
  <si>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</si>
  <si>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</si>
  <si>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</si>
  <si>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</si>
  <si>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</si>
  <si>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</si>
  <si>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</si>
  <si>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</si>
  <si>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</si>
  <si>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</si>
  <si>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</si>
  <si>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</si>
  <si>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</si>
  <si>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</si>
  <si>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</si>
  <si>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</si>
  <si>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</si>
  <si>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</si>
  <si>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</si>
  <si>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</si>
  <si>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</si>
  <si>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</si>
  <si>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</si>
  <si>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</si>
  <si>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</si>
  <si>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</si>
  <si>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</si>
  <si>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</si>
  <si>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</si>
  <si>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</si>
  <si>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</si>
  <si>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</si>
  <si>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</si>
  <si>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</si>
  <si>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</si>
  <si>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</si>
  <si>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</si>
  <si>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</si>
  <si>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</si>
  <si>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</si>
  <si>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</si>
  <si>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</si>
  <si>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</si>
  <si>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</si>
  <si>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</si>
  <si>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</si>
  <si>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</si>
  <si>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</si>
  <si>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</si>
  <si>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</si>
  <si>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</si>
  <si>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</si>
  <si>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</si>
  <si>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</si>
  <si>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</si>
  <si>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</si>
  <si>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</si>
  <si>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</si>
  <si>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</si>
  <si>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</si>
  <si>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</si>
  <si>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</si>
  <si>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</si>
  <si>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</si>
  <si>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</si>
  <si>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</si>
  <si>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</si>
  <si>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</si>
  <si>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</si>
  <si>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</si>
  <si>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</si>
  <si>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</si>
  <si>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</si>
  <si>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</si>
  <si>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</si>
  <si>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</si>
  <si>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</si>
  <si>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</si>
  <si>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</si>
  <si>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</si>
  <si>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</si>
  <si>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</si>
  <si>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</si>
  <si>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</si>
  <si>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</si>
  <si>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</si>
  <si>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</si>
  <si>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</si>
  <si>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</si>
  <si>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</si>
  <si>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</si>
  <si>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</si>
  <si>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</si>
  <si>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</si>
  <si>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</si>
  <si>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</si>
  <si>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</si>
  <si>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</si>
  <si>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</si>
  <si>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</si>
  <si>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</si>
  <si>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</si>
  <si>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</si>
  <si>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</si>
  <si>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</si>
  <si>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</si>
  <si>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</si>
  <si>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</si>
  <si>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</si>
  <si>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</si>
  <si>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</si>
  <si>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</si>
  <si>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</si>
  <si>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</si>
  <si>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</si>
  <si>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</si>
  <si>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</si>
  <si>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</si>
  <si>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</si>
  <si>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</si>
  <si>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</si>
  <si>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</si>
  <si>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</si>
  <si>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</si>
  <si>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</si>
  <si>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</si>
  <si>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</si>
  <si>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</si>
  <si>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</si>
  <si>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</si>
  <si>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</si>
  <si>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</si>
  <si>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</si>
  <si>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</si>
  <si>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</si>
  <si>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</si>
  <si>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</si>
  <si>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</si>
  <si>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</si>
  <si>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</si>
  <si>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</si>
  <si>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</si>
  <si>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</si>
  <si>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</si>
  <si>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</si>
  <si>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</si>
  <si>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</si>
  <si>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</si>
  <si>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</si>
  <si>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</si>
  <si>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</si>
  <si>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</si>
  <si>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</si>
  <si>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</si>
  <si>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</si>
  <si>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</si>
  <si>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</si>
  <si>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</si>
  <si>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</si>
  <si>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</si>
  <si>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</si>
  <si>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</si>
  <si>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</si>
  <si>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</si>
  <si>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</si>
  <si>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</si>
  <si>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</si>
  <si>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</si>
  <si>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</si>
  <si>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</si>
  <si>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</si>
  <si>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</si>
  <si>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</si>
  <si>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</si>
  <si>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</si>
  <si>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</si>
  <si>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</si>
  <si>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</si>
  <si>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</si>
  <si>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</si>
  <si>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</si>
  <si>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</si>
  <si>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</si>
  <si>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</si>
  <si>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</si>
  <si>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</si>
  <si>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</si>
  <si>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</si>
  <si>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</si>
  <si>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</si>
  <si>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</si>
  <si>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</si>
  <si>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</si>
  <si>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</si>
  <si>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</si>
  <si>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</si>
  <si>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</si>
  <si>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</si>
  <si>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</si>
  <si>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</si>
  <si>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</si>
  <si>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</si>
  <si>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</si>
  <si>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</si>
  <si>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</si>
  <si>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</si>
  <si>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</si>
  <si>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</si>
  <si>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</si>
  <si>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</si>
  <si>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</si>
  <si>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</si>
  <si>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</si>
  <si>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</si>
  <si>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</si>
  <si>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</si>
  <si>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</si>
  <si>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</si>
  <si>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</si>
  <si>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</si>
  <si>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</si>
  <si>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</si>
  <si>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</si>
  <si>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</si>
  <si>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</si>
  <si>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</si>
  <si>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</si>
  <si>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</si>
  <si>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</si>
  <si>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</si>
  <si>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</si>
  <si>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</si>
  <si>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</si>
  <si>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</si>
  <si>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</si>
  <si>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</si>
  <si>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</si>
  <si>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</si>
  <si>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</si>
  <si>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</si>
  <si>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</si>
  <si>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</si>
  <si>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</si>
  <si>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</si>
  <si>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</si>
  <si>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</si>
  <si>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</si>
  <si>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</si>
  <si>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</si>
  <si>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</si>
  <si>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</si>
  <si>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</si>
  <si>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</si>
  <si>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</si>
  <si>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</si>
  <si>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</si>
  <si>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</si>
  <si>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</si>
  <si>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</si>
  <si>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</si>
  <si>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</si>
  <si>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</si>
  <si>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</si>
  <si>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</si>
  <si>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</si>
  <si>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</si>
  <si>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</si>
  <si>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</si>
  <si>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</si>
  <si>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</si>
  <si>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</si>
  <si>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</si>
  <si>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</si>
  <si>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</si>
  <si>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</si>
  <si>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</si>
  <si>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</si>
  <si>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</si>
  <si>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</si>
  <si>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</si>
  <si>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</si>
  <si>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</si>
  <si>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</si>
  <si>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</si>
  <si>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</si>
  <si>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</si>
  <si>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</si>
  <si>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</si>
  <si>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</si>
  <si>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</si>
  <si>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</si>
  <si>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</si>
  <si>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</si>
  <si>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</si>
  <si>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</si>
  <si>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</si>
  <si>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</si>
  <si>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</si>
  <si>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</si>
  <si>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</si>
  <si>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</si>
  <si>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</si>
  <si>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</si>
  <si>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</si>
  <si>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</si>
  <si>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</si>
  <si>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</si>
  <si>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</si>
  <si>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</si>
  <si>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</si>
  <si>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</si>
  <si>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</si>
  <si>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</si>
  <si>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</si>
  <si>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</si>
  <si>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</si>
  <si>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</si>
  <si>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</si>
  <si>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</si>
  <si>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</si>
  <si>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</si>
  <si>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</si>
  <si>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</si>
  <si>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</si>
  <si>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</si>
  <si>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</si>
  <si>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</si>
  <si>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</si>
  <si>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</si>
  <si>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</si>
  <si>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</si>
  <si>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</si>
  <si>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</si>
  <si>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</si>
  <si>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</si>
  <si>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</si>
  <si>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</si>
  <si>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</si>
  <si>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</si>
  <si>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</si>
  <si>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</si>
  <si>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</si>
  <si>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</si>
  <si>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</si>
  <si>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</si>
  <si>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</si>
  <si>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</si>
  <si>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</si>
  <si>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</si>
  <si>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</si>
  <si>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</si>
  <si>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</si>
  <si>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</si>
  <si>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</si>
  <si>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</si>
  <si>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</si>
  <si>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</si>
  <si>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</si>
  <si>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</si>
  <si>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</si>
  <si>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</si>
  <si>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</si>
  <si>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</si>
  <si>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</si>
  <si>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</si>
  <si>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</si>
  <si>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</si>
  <si>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</si>
  <si>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</si>
  <si>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</si>
  <si>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</si>
  <si>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</si>
  <si>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</si>
  <si>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</si>
  <si>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</si>
  <si>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</si>
  <si>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</si>
  <si>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</si>
  <si>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</si>
  <si>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</si>
  <si>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</si>
  <si>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</si>
  <si>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</si>
  <si>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</si>
  <si>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</si>
  <si>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</si>
  <si>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</si>
  <si>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</si>
  <si>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</si>
  <si>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</si>
  <si>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</si>
  <si>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</si>
  <si>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</si>
  <si>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</si>
  <si>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</si>
  <si>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</si>
  <si>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</si>
  <si>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</si>
  <si>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</si>
  <si>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</si>
  <si>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</si>
  <si>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</si>
  <si>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</si>
  <si>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</si>
  <si>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</si>
  <si>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</si>
  <si>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</si>
  <si>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</si>
  <si>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</si>
  <si>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</si>
  <si>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</si>
  <si>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</si>
  <si>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</si>
  <si>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</si>
  <si>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</si>
  <si>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</si>
  <si>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</si>
  <si>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</si>
  <si>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</si>
  <si>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</si>
  <si>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</si>
  <si>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</si>
  <si>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</si>
  <si>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</si>
  <si>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</si>
  <si>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</si>
  <si>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</si>
  <si>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</si>
  <si>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</si>
  <si>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</si>
  <si>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</si>
  <si>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</si>
  <si>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</si>
  <si>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</si>
  <si>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</si>
  <si>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</si>
  <si>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</si>
  <si>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</si>
  <si>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</si>
  <si>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</si>
  <si>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</si>
  <si>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</si>
  <si>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</si>
  <si>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</si>
  <si>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</si>
  <si>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</si>
  <si>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</si>
  <si>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</si>
  <si>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</si>
  <si>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</si>
  <si>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</si>
  <si>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</si>
  <si>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</si>
  <si>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</si>
  <si>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</si>
  <si>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</si>
  <si>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</si>
  <si>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</si>
  <si>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</si>
  <si>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</si>
  <si>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</si>
  <si>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</si>
  <si>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</si>
  <si>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</si>
  <si>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</si>
  <si>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</si>
  <si>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</si>
  <si>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</si>
  <si>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</si>
  <si>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</si>
  <si>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</si>
  <si>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</si>
  <si>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</si>
  <si>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</si>
  <si>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</si>
  <si>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</si>
  <si>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</si>
  <si>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</si>
  <si>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</si>
  <si>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</si>
  <si>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</si>
  <si>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</si>
  <si>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</si>
  <si>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</si>
  <si>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</si>
  <si>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</si>
  <si>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</si>
  <si>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</si>
  <si>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</si>
  <si>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</si>
  <si>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</si>
  <si>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</si>
  <si>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</si>
  <si>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</si>
  <si>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</si>
  <si>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</si>
  <si>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</si>
  <si>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</si>
  <si>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</si>
  <si>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</si>
  <si>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</si>
  <si>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</si>
  <si>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</si>
  <si>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</si>
  <si>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</si>
  <si>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</si>
  <si>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</si>
  <si>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</si>
  <si>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</si>
  <si>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</si>
  <si>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</si>
  <si>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</si>
  <si>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</si>
  <si>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</si>
  <si>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</si>
  <si>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</si>
  <si>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</si>
  <si>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</si>
  <si>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</si>
  <si>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</si>
  <si>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</si>
  <si>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</si>
  <si>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</si>
  <si>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</si>
  <si>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</si>
  <si>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</si>
  <si>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</si>
  <si>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</si>
  <si>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</si>
  <si>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</si>
  <si>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</si>
  <si>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</si>
  <si>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</si>
  <si>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</si>
  <si>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</si>
  <si>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</si>
  <si>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</si>
  <si>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</si>
  <si>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</si>
  <si>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</si>
  <si>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</si>
  <si>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</si>
  <si>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</si>
  <si>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</si>
  <si>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</si>
  <si>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</si>
  <si>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</si>
  <si>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</si>
  <si>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</si>
  <si>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</si>
  <si>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</si>
  <si>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</si>
  <si>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</si>
  <si>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</si>
  <si>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</si>
  <si>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</si>
  <si>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</si>
  <si>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</si>
  <si>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</si>
  <si>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</si>
  <si>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</si>
  <si>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</si>
  <si>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</si>
  <si>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</si>
  <si>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</si>
  <si>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</si>
  <si>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</si>
  <si>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</si>
  <si>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</si>
  <si>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</si>
  <si>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</si>
  <si>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</si>
  <si>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</si>
  <si>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</si>
  <si>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</si>
  <si>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</si>
  <si>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</si>
  <si>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</si>
  <si>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</si>
  <si>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</si>
  <si>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</si>
  <si>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</si>
  <si>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</si>
  <si>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</si>
  <si>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</si>
  <si>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</si>
  <si>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</si>
  <si>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</si>
  <si>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</si>
  <si>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</si>
  <si>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</si>
  <si>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</si>
  <si>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</si>
  <si>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</si>
  <si>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</si>
  <si>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</si>
  <si>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</si>
  <si>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</si>
  <si>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</si>
  <si>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</si>
  <si>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</si>
  <si>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</si>
  <si>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</si>
  <si>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</si>
  <si>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</si>
  <si>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</si>
  <si>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</si>
  <si>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</si>
  <si>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</si>
  <si>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</si>
  <si>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</si>
  <si>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</si>
  <si>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</si>
  <si>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</si>
  <si>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</si>
  <si>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</si>
  <si>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</si>
  <si>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</si>
  <si>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</si>
  <si>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</si>
  <si>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</si>
  <si>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</si>
  <si>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</si>
  <si>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</si>
  <si>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</si>
  <si>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</si>
  <si>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</si>
  <si>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</si>
  <si>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</si>
  <si>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</si>
  <si>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</si>
  <si>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</si>
  <si>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</si>
  <si>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</si>
  <si>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</si>
  <si>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</si>
  <si>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</si>
  <si>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</si>
  <si>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</si>
  <si>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</si>
  <si>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</si>
  <si>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</si>
  <si>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</si>
  <si>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</si>
  <si>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</si>
  <si>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</si>
  <si>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</si>
  <si>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</si>
  <si>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</si>
  <si>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</si>
  <si>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</si>
  <si>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</si>
  <si>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</si>
  <si>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</si>
  <si>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</si>
  <si>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</si>
  <si>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</si>
  <si>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</si>
  <si>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</si>
  <si>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</si>
  <si>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</si>
  <si>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</si>
  <si>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</si>
  <si>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</si>
  <si>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</si>
  <si>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</si>
  <si>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</si>
  <si>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</si>
  <si>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</si>
  <si>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</si>
  <si>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</si>
  <si>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</si>
  <si>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</si>
  <si>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</si>
  <si>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</si>
  <si>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</si>
  <si>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</si>
  <si>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</si>
  <si>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</si>
  <si>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</si>
  <si>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</si>
  <si>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</si>
  <si>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</si>
  <si>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</si>
  <si>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</si>
  <si>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</si>
  <si>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</si>
  <si>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</si>
  <si>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</si>
  <si>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</si>
  <si>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</si>
  <si>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</si>
  <si>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</si>
  <si>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</si>
  <si>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</si>
  <si>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</si>
  <si>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</si>
  <si>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</si>
  <si>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</si>
  <si>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</si>
  <si>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</si>
  <si>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</si>
  <si>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</si>
  <si>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</si>
  <si>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</si>
  <si>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</si>
  <si>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</si>
  <si>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</si>
  <si>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</si>
  <si>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</si>
  <si>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</si>
  <si>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</si>
  <si>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</si>
  <si>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</si>
  <si>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</si>
  <si>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</si>
  <si>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</si>
  <si>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</si>
  <si>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</si>
  <si>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</si>
  <si>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</si>
  <si>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</si>
  <si>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</si>
  <si>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</si>
  <si>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</si>
  <si>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</si>
  <si>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</si>
  <si>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</si>
  <si>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</si>
  <si>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</si>
  <si>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</si>
  <si>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</si>
  <si>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</si>
  <si>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</si>
  <si>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</si>
  <si>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</si>
  <si>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</si>
  <si>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</si>
  <si>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</si>
  <si>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</si>
  <si>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</si>
  <si>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</si>
  <si>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</si>
  <si>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</si>
  <si>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</si>
  <si>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</si>
  <si>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</si>
  <si>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</si>
  <si>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</si>
  <si>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</si>
  <si>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</si>
  <si>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</si>
  <si>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</si>
  <si>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</si>
  <si>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</si>
  <si>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</si>
  <si>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</si>
  <si>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</si>
  <si>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</si>
  <si>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</si>
  <si>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</si>
  <si>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</si>
  <si>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</si>
  <si>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</si>
  <si>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</si>
  <si>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</si>
  <si>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</si>
  <si>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</si>
  <si>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</si>
  <si>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</si>
  <si>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</si>
  <si>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</si>
  <si>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</si>
  <si>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</si>
  <si>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</si>
  <si>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</si>
  <si>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</si>
  <si>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</si>
  <si>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</si>
  <si>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</si>
  <si>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</si>
  <si>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</si>
  <si>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</si>
  <si>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</si>
  <si>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</si>
  <si>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</si>
  <si>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</si>
  <si>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</si>
  <si>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</si>
  <si>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</si>
  <si>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</si>
  <si>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</si>
  <si>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</si>
  <si>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</si>
  <si>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</si>
  <si>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</si>
  <si>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</si>
  <si>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</si>
  <si>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</si>
  <si>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</si>
  <si>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</si>
  <si>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</si>
  <si>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</si>
  <si>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</si>
  <si>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</si>
  <si>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</si>
  <si>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</si>
  <si>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</si>
  <si>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</si>
  <si>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</si>
  <si>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</si>
  <si>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</si>
  <si>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</si>
  <si>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</si>
  <si>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</si>
  <si>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</si>
  <si>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</si>
  <si>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</si>
  <si>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</si>
  <si>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</si>
  <si>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</si>
  <si>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</si>
  <si>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</si>
  <si>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</si>
  <si>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</si>
  <si>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</si>
  <si>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</si>
  <si>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</si>
  <si>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</si>
  <si>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</si>
  <si>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</si>
  <si>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</si>
  <si>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</si>
  <si>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</si>
  <si>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</si>
  <si>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</si>
  <si>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</si>
  <si>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</si>
  <si>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</si>
  <si>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</si>
  <si>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</si>
  <si>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</si>
  <si>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</si>
  <si>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</si>
  <si>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</si>
  <si>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</si>
  <si>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</si>
  <si>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</si>
  <si>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</si>
  <si>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</si>
  <si>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</si>
  <si>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</si>
  <si>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</si>
  <si>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</si>
  <si>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</si>
  <si>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</si>
  <si>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</si>
  <si>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</si>
  <si>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</si>
  <si>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</si>
  <si>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</si>
  <si>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</si>
  <si>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</si>
  <si>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</si>
  <si>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</si>
  <si>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</si>
  <si>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</si>
  <si>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</si>
  <si>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</si>
  <si>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</si>
  <si>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</si>
  <si>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</si>
  <si>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</si>
  <si>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</si>
  <si>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</si>
  <si>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</si>
  <si>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</si>
  <si>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</si>
  <si>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</si>
  <si>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</si>
  <si>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</si>
  <si>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</si>
  <si>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</si>
  <si>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</si>
  <si>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</si>
  <si>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</si>
  <si>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</si>
  <si>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</si>
  <si>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</si>
  <si>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</si>
  <si>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</si>
  <si>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</si>
  <si>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</si>
  <si>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</si>
  <si>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</si>
  <si>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</si>
  <si>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</si>
  <si>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</si>
  <si>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</si>
  <si>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</si>
  <si>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</si>
  <si>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</si>
  <si>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</si>
  <si>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</si>
  <si>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</si>
  <si>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</si>
  <si>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</si>
  <si>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</si>
  <si>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</si>
  <si>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</si>
  <si>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</si>
  <si>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</si>
  <si>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</si>
  <si>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</si>
  <si>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</si>
  <si>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</si>
  <si>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</si>
  <si>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</si>
  <si>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</si>
  <si>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</si>
  <si>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</si>
  <si>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</si>
  <si>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</si>
  <si>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</si>
  <si>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</si>
  <si>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</si>
  <si>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</si>
  <si>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</si>
  <si>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</si>
  <si>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</si>
  <si>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</si>
  <si>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</si>
  <si>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</si>
  <si>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</si>
  <si>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</si>
  <si>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</si>
  <si>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</si>
  <si>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</si>
  <si>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</si>
  <si>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</si>
  <si>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</si>
  <si>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</si>
  <si>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</si>
  <si>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</si>
  <si>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</si>
  <si>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</si>
  <si>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</si>
  <si>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</si>
  <si>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</si>
  <si>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</si>
  <si>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</si>
  <si>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</si>
  <si>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</si>
  <si>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</si>
  <si>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</si>
  <si>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</si>
  <si>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</si>
  <si>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</si>
  <si>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</si>
  <si>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</si>
  <si>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</si>
  <si>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</si>
  <si>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</si>
  <si>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</si>
  <si>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</si>
  <si>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</si>
  <si>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</si>
  <si>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</si>
  <si>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</si>
  <si>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</si>
  <si>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</si>
  <si>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</si>
  <si>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</si>
  <si>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</si>
  <si>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</si>
  <si>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</si>
  <si>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</si>
  <si>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</si>
  <si>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</si>
  <si>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</si>
  <si>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</si>
  <si>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</si>
  <si>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</si>
  <si>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</si>
  <si>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</si>
  <si>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</si>
  <si>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</si>
  <si>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</si>
  <si>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</si>
  <si>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</si>
  <si>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</si>
  <si>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</si>
  <si>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</si>
  <si>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</si>
  <si>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</si>
  <si>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</si>
  <si>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</si>
  <si>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</si>
  <si>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</si>
  <si>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</si>
  <si>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</si>
  <si>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</si>
  <si>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</si>
  <si>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</si>
  <si>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</si>
  <si>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</si>
  <si>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</si>
  <si>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</si>
  <si>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</si>
  <si>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</si>
  <si>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</si>
  <si>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</si>
  <si>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</si>
  <si>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</si>
  <si>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</si>
  <si>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</si>
  <si>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</si>
  <si>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</si>
  <si>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</si>
  <si>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</si>
  <si>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</si>
  <si>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</si>
  <si>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</si>
  <si>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</si>
  <si>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</si>
  <si>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</si>
  <si>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</si>
  <si>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</si>
  <si>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</si>
  <si>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</si>
  <si>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</si>
  <si>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</si>
  <si>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</si>
  <si>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</si>
  <si>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</si>
  <si>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</si>
  <si>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</si>
  <si>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</si>
  <si>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</si>
  <si>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</si>
  <si>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</si>
  <si>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</si>
  <si>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</si>
  <si>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</si>
  <si>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</si>
  <si>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</si>
  <si>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</si>
  <si>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</si>
  <si>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</si>
  <si>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</si>
  <si>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</si>
  <si>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</si>
  <si>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</si>
  <si>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</si>
  <si>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</si>
  <si>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</si>
  <si>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</si>
  <si>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</si>
  <si>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</si>
  <si>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</si>
  <si>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</si>
  <si>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</si>
  <si>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</si>
  <si>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</si>
  <si>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</si>
  <si>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</si>
  <si>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</si>
  <si>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</si>
  <si>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</si>
  <si>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</si>
  <si>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</si>
  <si>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</si>
  <si>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</si>
  <si>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</si>
  <si>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</si>
  <si>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</si>
  <si>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</si>
  <si>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</si>
  <si>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</si>
  <si>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</si>
  <si>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</si>
  <si>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</si>
  <si>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</si>
  <si>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</si>
  <si>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</si>
  <si>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</si>
  <si>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</si>
  <si>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</si>
  <si>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</si>
  <si>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</si>
  <si>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</si>
  <si>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</si>
  <si>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</si>
  <si>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</si>
  <si>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</si>
  <si>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</si>
  <si>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</si>
  <si>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</si>
  <si>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</si>
  <si>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</si>
  <si>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</si>
  <si>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</si>
  <si>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</si>
  <si>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</si>
  <si>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</si>
  <si>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</si>
  <si>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</si>
  <si>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</si>
  <si>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</si>
  <si>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</si>
  <si>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</si>
  <si>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</si>
  <si>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</si>
  <si>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</si>
  <si>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</si>
  <si>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</si>
  <si>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</si>
  <si>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</si>
  <si>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</si>
  <si>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</si>
  <si>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</si>
  <si>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</si>
  <si>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</si>
  <si>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</si>
  <si>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</si>
  <si>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</si>
  <si>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</si>
  <si>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</si>
  <si>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</si>
  <si>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</si>
  <si>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</si>
  <si>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</si>
  <si>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</si>
  <si>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</si>
  <si>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</si>
  <si>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</si>
  <si>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</si>
  <si>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</si>
  <si>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</si>
  <si>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</si>
  <si>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</si>
  <si>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</si>
  <si>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</si>
  <si>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</si>
  <si>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</si>
  <si>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</si>
  <si>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</si>
  <si>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</si>
  <si>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</si>
  <si>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</si>
  <si>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</si>
  <si>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</si>
  <si>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</si>
  <si>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</si>
  <si>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</si>
  <si>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</si>
  <si>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</si>
  <si>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</si>
  <si>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</si>
  <si>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</si>
  <si>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</si>
  <si>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</si>
  <si>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</si>
  <si>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</si>
  <si>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</si>
  <si>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</si>
  <si>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</si>
  <si>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</si>
  <si>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</si>
  <si>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</si>
  <si>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</si>
  <si>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</si>
  <si>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</si>
  <si>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</si>
  <si>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</si>
  <si>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</si>
  <si>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</si>
  <si>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</si>
  <si>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</si>
  <si>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</si>
  <si>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</si>
  <si>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</si>
  <si>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</si>
  <si>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</si>
  <si>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</si>
  <si>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</si>
  <si>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</si>
  <si>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</si>
  <si>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</si>
  <si>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</si>
  <si>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</si>
  <si>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</si>
  <si>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</si>
  <si>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</si>
  <si>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</si>
  <si>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</si>
  <si>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</si>
  <si>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</si>
  <si>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</si>
  <si>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</si>
  <si>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</si>
  <si>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</si>
  <si>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</si>
  <si>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</si>
  <si>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</si>
  <si>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</si>
  <si>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</si>
  <si>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</si>
  <si>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</si>
  <si>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</si>
  <si>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</si>
  <si>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</si>
  <si>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</si>
  <si>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</si>
  <si>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</si>
  <si>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</si>
  <si>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</si>
  <si>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</si>
  <si>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</si>
  <si>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</si>
  <si>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</si>
  <si>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</si>
  <si>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</si>
  <si>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</si>
  <si>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</si>
  <si>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</si>
  <si>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</si>
  <si>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</si>
  <si>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</si>
  <si>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</si>
  <si>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</si>
  <si>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</si>
  <si>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</si>
  <si>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</si>
  <si>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</si>
  <si>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</si>
  <si>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</si>
  <si>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</si>
  <si>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</si>
  <si>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</si>
  <si>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</si>
  <si>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</si>
  <si>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</si>
  <si>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</si>
  <si>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</si>
  <si>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</si>
  <si>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</si>
  <si>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</si>
  <si>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</si>
  <si>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</si>
  <si>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</si>
  <si>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</si>
  <si>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</si>
  <si>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</si>
  <si>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</si>
  <si>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</si>
  <si>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</si>
  <si>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</si>
  <si>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</si>
  <si>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</si>
  <si>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</si>
  <si>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</si>
  <si>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</si>
  <si>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</si>
  <si>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</si>
  <si>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</si>
  <si>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</si>
  <si>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</si>
  <si>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</si>
  <si>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</si>
  <si>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</si>
  <si>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</si>
  <si>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</si>
  <si>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</si>
  <si>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</si>
  <si>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</si>
  <si>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</si>
  <si>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</si>
  <si>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</si>
  <si>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</si>
  <si>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</si>
  <si>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</si>
  <si>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</si>
  <si>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</si>
  <si>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</si>
  <si>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</si>
  <si>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</si>
  <si>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</si>
  <si>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</si>
  <si>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</si>
  <si>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</si>
  <si>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</si>
  <si>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</si>
  <si>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</si>
  <si>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</si>
  <si>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</si>
  <si>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</si>
  <si>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</si>
  <si>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</si>
  <si>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</si>
  <si>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</si>
  <si>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</si>
  <si>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</si>
  <si>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</si>
  <si>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</si>
  <si>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</si>
  <si>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</si>
  <si>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</si>
  <si>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</si>
  <si>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</si>
  <si>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</si>
  <si>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</si>
  <si>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</si>
  <si>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</si>
  <si>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</si>
  <si>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</si>
  <si>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</si>
  <si>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</si>
  <si>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</si>
  <si>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</si>
  <si>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</si>
  <si>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</si>
  <si>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</si>
  <si>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</si>
  <si>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</si>
  <si>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</si>
  <si>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</si>
  <si>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</si>
  <si>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</si>
  <si>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</si>
  <si>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</si>
  <si>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</si>
  <si>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</si>
  <si>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</si>
  <si>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</si>
  <si>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</si>
  <si>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</si>
  <si>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</si>
  <si>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</si>
  <si>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</si>
  <si>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</si>
  <si>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</si>
  <si>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</si>
  <si>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</si>
  <si>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</si>
  <si>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</si>
  <si>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</si>
  <si>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</si>
  <si>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</si>
  <si>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</si>
  <si>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</si>
  <si>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</si>
  <si>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</si>
  <si>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</si>
  <si>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</si>
  <si>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</si>
  <si>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</si>
  <si>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</si>
  <si>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</si>
  <si>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</si>
  <si>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</si>
  <si>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</si>
  <si>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</si>
  <si>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</si>
  <si>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</si>
  <si>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</si>
  <si>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</si>
  <si>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</si>
  <si>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</si>
  <si>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</si>
  <si>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</si>
  <si>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</si>
  <si>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</si>
  <si>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</si>
  <si>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</si>
  <si>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</si>
  <si>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</si>
  <si>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</si>
  <si>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</si>
  <si>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</si>
  <si>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</si>
  <si>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</si>
  <si>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</si>
  <si>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</si>
  <si>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</si>
  <si>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</si>
  <si>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</si>
  <si>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</si>
  <si>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</si>
  <si>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</si>
  <si>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</si>
  <si>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</si>
  <si>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</si>
  <si>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</si>
  <si>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</si>
  <si>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</si>
  <si>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</si>
  <si>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</si>
  <si>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</si>
  <si>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</si>
  <si>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</si>
  <si>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</si>
  <si>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</si>
  <si>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</si>
  <si>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</si>
  <si>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</si>
  <si>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</si>
  <si>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</si>
  <si>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</si>
  <si>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</si>
  <si>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</si>
  <si>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</si>
  <si>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</si>
  <si>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</si>
  <si>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</si>
  <si>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</si>
  <si>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</si>
  <si>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</si>
  <si>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</si>
  <si>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</si>
  <si>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</si>
  <si>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</si>
  <si>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</si>
  <si>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</si>
  <si>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</si>
  <si>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</si>
  <si>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</si>
  <si>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</si>
  <si>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</si>
  <si>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</si>
  <si>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</si>
  <si>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</si>
  <si>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</si>
  <si>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</si>
  <si>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</si>
  <si>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</si>
  <si>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</si>
  <si>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</si>
  <si>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</si>
  <si>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</si>
  <si>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</si>
  <si>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</si>
  <si>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</si>
  <si>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</si>
  <si>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</si>
  <si>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</si>
  <si>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</si>
  <si>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</si>
  <si>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</si>
  <si>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</si>
  <si>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</si>
  <si>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</si>
  <si>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</si>
  <si>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</si>
  <si>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</si>
  <si>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</si>
  <si>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</si>
  <si>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</si>
  <si>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</si>
  <si>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</si>
  <si>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</si>
  <si>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</si>
  <si>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</si>
  <si>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</si>
  <si>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</si>
  <si>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</si>
  <si>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</si>
  <si>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</si>
  <si>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</si>
  <si>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</si>
  <si>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</si>
  <si>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</si>
  <si>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</si>
  <si>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</si>
  <si>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</si>
  <si>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</si>
  <si>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</si>
  <si>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</si>
  <si>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</si>
  <si>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</si>
  <si>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</si>
  <si>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</si>
  <si>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</si>
  <si>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</si>
  <si>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</si>
  <si>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</si>
  <si>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</si>
  <si>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</si>
  <si>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</si>
  <si>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</si>
  <si>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</si>
  <si>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</si>
  <si>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</si>
  <si>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</si>
  <si>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</si>
  <si>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</si>
  <si>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</si>
  <si>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</si>
  <si>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</si>
  <si>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</si>
  <si>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</si>
  <si>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</si>
  <si>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</si>
  <si>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</si>
  <si>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</si>
  <si>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</si>
  <si>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</si>
  <si>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</si>
  <si>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</si>
  <si>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</si>
  <si>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</si>
  <si>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</si>
  <si>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</si>
  <si>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</si>
  <si>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</si>
  <si>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</si>
  <si>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</si>
  <si>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</si>
  <si>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</si>
  <si>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</si>
  <si>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</si>
  <si>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</si>
  <si>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</si>
  <si>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</si>
  <si>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</si>
  <si>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</si>
  <si>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</si>
  <si>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</si>
  <si>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</si>
  <si>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</si>
  <si>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</si>
  <si>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</si>
  <si>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</si>
  <si>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</si>
  <si>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</si>
  <si>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</si>
  <si>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</si>
  <si>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</si>
  <si>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</si>
  <si>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</si>
  <si>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</si>
  <si>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</si>
  <si>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</si>
  <si>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</si>
  <si>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</si>
  <si>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</si>
  <si>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</si>
  <si>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</si>
  <si>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</si>
  <si>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</si>
  <si>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</si>
  <si>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</si>
  <si>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</si>
  <si>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</si>
  <si>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</si>
  <si>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</si>
  <si>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</si>
  <si>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</si>
  <si>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</si>
  <si>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</si>
  <si>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</si>
  <si>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</si>
  <si>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</si>
  <si>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</si>
  <si>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</si>
  <si>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</si>
  <si>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</si>
  <si>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</si>
  <si>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</si>
  <si>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</si>
  <si>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</si>
  <si>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</si>
  <si>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</si>
  <si>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</si>
  <si>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</si>
  <si>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</si>
  <si>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</si>
  <si>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</si>
  <si>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</si>
  <si>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</si>
  <si>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</si>
  <si>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</si>
  <si>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</si>
  <si>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</si>
  <si>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</si>
  <si>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</si>
  <si>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</si>
  <si>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</si>
  <si>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</si>
  <si>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</si>
  <si>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</si>
  <si>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</si>
  <si>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</si>
  <si>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</si>
  <si>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</si>
  <si>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</si>
  <si>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</si>
  <si>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</si>
  <si>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</si>
  <si>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</si>
  <si>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</si>
  <si>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</si>
  <si>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</si>
  <si>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</si>
  <si>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</si>
  <si>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</si>
  <si>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</si>
  <si>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</si>
  <si>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</si>
  <si>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</si>
  <si>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</si>
  <si>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</si>
  <si>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</si>
  <si>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</si>
  <si>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</si>
  <si>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</si>
  <si>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</si>
  <si>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</si>
  <si>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</si>
  <si>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</si>
  <si>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</si>
  <si>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</si>
  <si>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</si>
  <si>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</si>
  <si>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</si>
  <si>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</si>
  <si>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</si>
  <si>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</si>
  <si>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</si>
  <si>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</si>
  <si>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</si>
  <si>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</si>
  <si>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</si>
  <si>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</si>
  <si>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</si>
  <si>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</si>
  <si>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</si>
  <si>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</si>
  <si>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</si>
  <si>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</si>
  <si>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</si>
  <si>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</si>
  <si>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</si>
  <si>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</si>
  <si>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</si>
  <si>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</si>
  <si>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</si>
  <si>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</si>
  <si>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</si>
  <si>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</si>
  <si>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</si>
  <si>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</si>
  <si>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</si>
  <si>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</si>
  <si>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</si>
  <si>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</si>
  <si>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</si>
  <si>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</si>
  <si>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</si>
  <si>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</si>
  <si>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</si>
  <si>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</si>
  <si>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</si>
  <si>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</si>
  <si>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</si>
  <si>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</si>
  <si>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</si>
  <si>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</si>
  <si>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</si>
  <si>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</si>
  <si>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</si>
  <si>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</si>
  <si>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</si>
  <si>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</si>
  <si>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</si>
  <si>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</si>
  <si>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</si>
  <si>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</si>
  <si>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</si>
  <si>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</si>
  <si>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</si>
  <si>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</si>
  <si>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</si>
  <si>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</si>
  <si>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</si>
  <si>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</si>
  <si>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</si>
  <si>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</si>
  <si>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</si>
  <si>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</si>
  <si>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</si>
  <si>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</si>
  <si>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</si>
  <si>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</si>
  <si>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</si>
  <si>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</si>
  <si>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</si>
  <si>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</si>
  <si>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</si>
  <si>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</si>
  <si>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</si>
  <si>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</si>
  <si>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</si>
  <si>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</si>
  <si>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</si>
  <si>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</si>
  <si>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</si>
  <si>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</si>
  <si>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</si>
  <si>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</si>
  <si>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</si>
  <si>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</si>
  <si>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</si>
  <si>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</si>
  <si>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</si>
  <si>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</si>
  <si>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</si>
  <si>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</si>
  <si>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</si>
  <si>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</si>
  <si>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</si>
  <si>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</si>
  <si>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</si>
  <si>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</si>
  <si>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</si>
  <si>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</si>
  <si>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</si>
  <si>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</si>
  <si>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</si>
  <si>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</si>
  <si>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</si>
  <si>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</si>
  <si>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</si>
  <si>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</si>
  <si>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</si>
  <si>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</si>
  <si>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</si>
  <si>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</si>
  <si>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</si>
  <si>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</si>
  <si>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</si>
  <si>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</si>
  <si>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</si>
  <si>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</si>
  <si>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</si>
  <si>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</si>
  <si>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</si>
  <si>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</si>
  <si>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</si>
  <si>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</si>
  <si>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</si>
  <si>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</si>
  <si>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</si>
  <si>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</si>
  <si>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</si>
  <si>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</si>
  <si>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</si>
  <si>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</si>
  <si>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</si>
  <si>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</si>
  <si>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</si>
  <si>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</si>
  <si>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</si>
  <si>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</si>
  <si>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</si>
  <si>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</si>
  <si>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</si>
  <si>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</si>
  <si>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</si>
  <si>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</si>
  <si>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</si>
  <si>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</si>
  <si>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</si>
  <si>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</si>
  <si>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</si>
  <si>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</si>
  <si>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</si>
  <si>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</si>
  <si>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</si>
  <si>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</si>
  <si>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</si>
  <si>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</si>
  <si>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</si>
  <si>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</si>
  <si>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</si>
  <si>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</si>
  <si>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</si>
  <si>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</si>
  <si>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</si>
  <si>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</si>
  <si>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</si>
  <si>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</si>
  <si>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</si>
  <si>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</si>
  <si>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</si>
  <si>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</si>
  <si>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</si>
  <si>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</si>
  <si>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</si>
  <si>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</si>
  <si>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</si>
  <si>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</si>
  <si>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</si>
  <si>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</si>
  <si>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</si>
  <si>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</si>
  <si>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</si>
  <si>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</si>
  <si>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</si>
  <si>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</si>
  <si>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</si>
  <si>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</si>
  <si>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</si>
  <si>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</si>
  <si>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</si>
  <si>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</si>
  <si>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</si>
  <si>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</si>
  <si>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</si>
  <si>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</si>
  <si>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</si>
  <si>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</si>
  <si>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</si>
  <si>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</si>
  <si>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</si>
  <si>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</si>
  <si>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</si>
  <si>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</si>
  <si>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</si>
  <si>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</si>
  <si>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</si>
  <si>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</si>
  <si>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</si>
  <si>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</si>
  <si>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</si>
  <si>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</si>
  <si>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</si>
  <si>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</si>
  <si>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</si>
  <si>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</si>
  <si>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</si>
  <si>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</si>
  <si>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</si>
  <si>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</si>
  <si>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</si>
  <si>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</si>
  <si>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</si>
  <si>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</si>
  <si>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</si>
  <si>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</si>
  <si>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</si>
  <si>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</si>
  <si>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</si>
  <si>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</si>
  <si>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</si>
  <si>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</si>
  <si>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</si>
  <si>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</si>
  <si>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</si>
  <si>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</si>
  <si>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</si>
  <si>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</si>
  <si>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</si>
  <si>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</si>
  <si>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</si>
  <si>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</si>
  <si>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</si>
  <si>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</si>
  <si>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</si>
  <si>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</si>
  <si>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</si>
  <si>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</si>
  <si>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</si>
  <si>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</si>
  <si>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</si>
  <si>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</si>
  <si>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</si>
  <si>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</si>
  <si>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</si>
  <si>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</si>
  <si>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</si>
  <si>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</si>
  <si>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</si>
  <si>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</si>
  <si>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</si>
  <si>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</si>
  <si>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</si>
  <si>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</si>
  <si>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</si>
  <si>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</si>
  <si>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</si>
  <si>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</si>
  <si>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</si>
  <si>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</si>
  <si>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</si>
  <si>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</si>
  <si>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</si>
  <si>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</si>
  <si>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</si>
  <si>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</si>
  <si>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</si>
  <si>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</si>
  <si>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</si>
  <si>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</si>
  <si>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</si>
  <si>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</si>
  <si>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</si>
  <si>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</si>
  <si>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</si>
  <si>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</si>
  <si>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</si>
  <si>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</si>
  <si>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</si>
  <si>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</si>
  <si>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</si>
  <si>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</si>
  <si>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</si>
  <si>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</si>
  <si>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</si>
  <si>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</si>
  <si>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</si>
  <si>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</si>
  <si>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</si>
  <si>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</si>
  <si>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</si>
  <si>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</si>
  <si>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</si>
  <si>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</si>
  <si>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</si>
  <si>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</si>
  <si>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</si>
  <si>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</si>
  <si>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</si>
  <si>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</si>
  <si>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</si>
  <si>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</si>
  <si>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</si>
  <si>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</si>
  <si>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</si>
  <si>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</si>
  <si>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</si>
  <si>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</si>
  <si>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</si>
  <si>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</si>
  <si>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</si>
  <si>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</si>
  <si>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</si>
  <si>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</si>
  <si>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</si>
  <si>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</si>
  <si>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</si>
  <si>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</si>
  <si>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</si>
  <si>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</si>
  <si>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</si>
  <si>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</si>
  <si>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</si>
  <si>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</si>
  <si>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</si>
  <si>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</si>
  <si>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</si>
  <si>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</si>
  <si>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</si>
  <si>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</si>
  <si>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</si>
  <si>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</si>
  <si>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</si>
  <si>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</si>
  <si>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</si>
  <si>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</si>
  <si>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</si>
  <si>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</si>
  <si>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</si>
  <si>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</si>
  <si>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</si>
  <si>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</si>
  <si>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</si>
  <si>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</si>
  <si>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</si>
  <si>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</si>
  <si>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</si>
  <si>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</si>
  <si>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</si>
  <si>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</si>
  <si>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</si>
  <si>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</si>
  <si>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</si>
  <si>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</si>
  <si>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</si>
  <si>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</si>
  <si>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</si>
  <si>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</si>
  <si>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</si>
  <si>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</si>
  <si>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</si>
  <si>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</si>
  <si>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</si>
  <si>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</si>
  <si>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</si>
  <si>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</si>
  <si>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</si>
  <si>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</si>
  <si>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</si>
  <si>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</si>
  <si>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</si>
  <si>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</si>
  <si>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</si>
  <si>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</si>
  <si>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</si>
  <si>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</si>
  <si>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</si>
  <si>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</si>
  <si>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</si>
  <si>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</si>
  <si>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</si>
  <si>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</si>
  <si>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</si>
  <si>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</si>
  <si>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</si>
  <si>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</si>
  <si>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</si>
  <si>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</si>
  <si>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</si>
  <si>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</si>
  <si>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</si>
  <si>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</si>
  <si>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</si>
  <si>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</si>
  <si>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</si>
  <si>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</si>
  <si>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</si>
  <si>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</si>
  <si>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</si>
  <si>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</si>
  <si>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</si>
  <si>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</si>
  <si>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</si>
  <si>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</si>
  <si>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</si>
  <si>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</si>
  <si>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</si>
  <si>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</si>
  <si>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</si>
  <si>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</si>
  <si>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</si>
  <si>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</si>
  <si>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</si>
  <si>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</si>
  <si>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</si>
  <si>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</si>
  <si>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</si>
  <si>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</si>
  <si>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</si>
  <si>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</si>
  <si>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</si>
  <si>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</si>
  <si>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</si>
  <si>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</si>
  <si>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</si>
  <si>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</si>
  <si>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</si>
  <si>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</si>
  <si>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</si>
  <si>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</si>
  <si>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</si>
  <si>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</si>
  <si>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</si>
  <si>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</si>
  <si>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</si>
  <si>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</si>
  <si>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</si>
  <si>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</si>
  <si>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</si>
  <si>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</si>
  <si>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</si>
  <si>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</si>
  <si>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</si>
  <si>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</si>
  <si>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</si>
  <si>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</si>
  <si>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</si>
  <si>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</si>
  <si>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</si>
  <si>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</si>
  <si>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</si>
  <si>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</si>
  <si>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</si>
  <si>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</si>
  <si>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</si>
  <si>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</si>
  <si>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</si>
  <si>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</si>
  <si>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</si>
  <si>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</si>
  <si>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</si>
  <si>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</si>
  <si>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</si>
  <si>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</si>
  <si>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</si>
  <si>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</si>
  <si>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</si>
  <si>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</si>
  <si>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</si>
  <si>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</si>
  <si>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</si>
  <si>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</si>
  <si>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</si>
  <si>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</si>
  <si>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</si>
  <si>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</si>
  <si>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</si>
  <si>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</si>
  <si>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</si>
  <si>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</si>
  <si>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</si>
  <si>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</si>
  <si>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</si>
  <si>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</si>
  <si>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</si>
  <si>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</si>
  <si>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</si>
  <si>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</si>
  <si>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</si>
  <si>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</si>
  <si>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</si>
  <si>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</si>
  <si>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</si>
  <si>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</si>
  <si>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</si>
  <si>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</si>
  <si>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</si>
  <si>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</si>
  <si>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</si>
  <si>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</si>
  <si>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</si>
  <si>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</si>
  <si>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</si>
  <si>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</si>
  <si>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</si>
  <si>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</si>
  <si>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</si>
  <si>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</si>
  <si>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</si>
  <si>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</si>
  <si>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</si>
  <si>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</si>
  <si>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</si>
  <si>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</si>
  <si>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</si>
  <si>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</si>
  <si>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</si>
  <si>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</si>
  <si>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</si>
  <si>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</si>
  <si>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</si>
  <si>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</si>
  <si>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</si>
  <si>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</si>
  <si>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</si>
  <si>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</si>
  <si>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</si>
  <si>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</si>
  <si>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</si>
  <si>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</si>
  <si>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</si>
  <si>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</si>
  <si>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</si>
  <si>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</si>
  <si>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</si>
  <si>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</si>
  <si>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</si>
  <si>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</si>
  <si>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</si>
  <si>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</si>
  <si>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</si>
  <si>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</si>
  <si>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</si>
  <si>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</si>
  <si>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</si>
  <si>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</si>
  <si>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</si>
  <si>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</si>
  <si>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</si>
  <si>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</si>
  <si>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</si>
  <si>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</si>
  <si>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</si>
  <si>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</si>
  <si>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</si>
  <si>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</si>
  <si>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</si>
  <si>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</si>
  <si>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</si>
  <si>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</si>
  <si>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</si>
  <si>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</si>
  <si>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</si>
  <si>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</si>
  <si>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</si>
  <si>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</si>
  <si>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</si>
  <si>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</si>
  <si>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</si>
  <si>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</si>
  <si>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</si>
  <si>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</si>
  <si>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</si>
  <si>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</si>
  <si>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</si>
  <si>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</si>
  <si>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</si>
  <si>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</si>
  <si>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</si>
  <si>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</si>
  <si>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</si>
  <si>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</si>
  <si>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</si>
  <si>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</si>
  <si>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</si>
  <si>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</si>
  <si>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</si>
  <si>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</si>
  <si>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</si>
  <si>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</si>
  <si>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</si>
  <si>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</si>
  <si>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</si>
  <si>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</si>
  <si>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</si>
  <si>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</si>
  <si>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</si>
  <si>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</si>
  <si>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</si>
  <si>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</si>
  <si>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</si>
  <si>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</si>
  <si>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</si>
  <si>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</si>
  <si>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</si>
  <si>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</si>
  <si>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</si>
  <si>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</si>
  <si>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</si>
  <si>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</si>
  <si>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</si>
  <si>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</si>
  <si>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</si>
  <si>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</si>
  <si>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</si>
  <si>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</si>
  <si>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</si>
  <si>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</si>
  <si>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</si>
  <si>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</si>
  <si>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</si>
  <si>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</si>
  <si>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</si>
  <si>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</si>
  <si>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</si>
  <si>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</si>
  <si>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</si>
  <si>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</si>
  <si>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</si>
  <si>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</si>
  <si>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</si>
  <si>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</si>
  <si>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</si>
  <si>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</si>
  <si>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</si>
  <si>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</si>
  <si>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</si>
  <si>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</si>
  <si>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</si>
  <si>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</si>
  <si>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</si>
  <si>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</si>
  <si>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</si>
  <si>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</si>
  <si>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</si>
  <si>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</si>
  <si>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</si>
  <si>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</si>
  <si>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</si>
  <si>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</si>
  <si>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</si>
  <si>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</si>
  <si>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</si>
  <si>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</si>
  <si>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</si>
  <si>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</si>
  <si>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</si>
  <si>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</si>
  <si>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</si>
  <si>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</si>
  <si>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</si>
  <si>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</si>
  <si>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</si>
  <si>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</si>
  <si>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</si>
  <si>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</si>
  <si>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</si>
  <si>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</si>
  <si>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</si>
  <si>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</si>
  <si>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</si>
  <si>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</si>
  <si>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</si>
  <si>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</si>
  <si>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</si>
  <si>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</si>
  <si>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</si>
  <si>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</si>
  <si>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</si>
  <si>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</si>
  <si>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</si>
  <si>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</si>
  <si>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</si>
  <si>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</si>
  <si>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</si>
  <si>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</si>
  <si>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</si>
  <si>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</si>
  <si>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</si>
  <si>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</si>
  <si>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</si>
  <si>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</si>
  <si>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</si>
  <si>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</si>
  <si>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</si>
  <si>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</si>
  <si>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</si>
  <si>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</si>
  <si>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</si>
  <si>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</si>
  <si>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</si>
  <si>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</si>
  <si>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</si>
  <si>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</si>
  <si>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</si>
  <si>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</si>
  <si>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</si>
  <si>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</si>
  <si>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</si>
  <si>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</si>
  <si>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</si>
  <si>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</si>
  <si>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</si>
  <si>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</si>
  <si>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</si>
  <si>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</si>
  <si>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</si>
  <si>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</si>
  <si>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</si>
  <si>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</si>
  <si>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</si>
  <si>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</si>
  <si>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</si>
  <si>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</si>
  <si>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</si>
  <si>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</si>
  <si>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</si>
  <si>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</si>
  <si>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</si>
  <si>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</si>
  <si>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</si>
  <si>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</si>
  <si>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</si>
  <si>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</si>
  <si>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</si>
  <si>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</si>
  <si>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</si>
  <si>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</si>
  <si>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</si>
  <si>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</si>
  <si>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</si>
  <si>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</si>
  <si>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</si>
  <si>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</si>
  <si>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</si>
  <si>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</si>
  <si>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</si>
  <si>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</si>
  <si>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</si>
  <si>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</si>
  <si>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</si>
  <si>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</si>
  <si>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</si>
  <si>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</si>
  <si>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</si>
  <si>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</si>
  <si>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</si>
  <si>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</si>
  <si>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</si>
  <si>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</si>
  <si>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</si>
  <si>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</si>
  <si>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</si>
  <si>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</si>
  <si>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</si>
  <si>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</si>
  <si>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</si>
  <si>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</si>
  <si>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</si>
  <si>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</si>
  <si>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</si>
  <si>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</si>
  <si>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</si>
  <si>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</si>
  <si>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</si>
  <si>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</si>
  <si>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</si>
  <si>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</si>
  <si>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</si>
  <si>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</si>
  <si>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</si>
  <si>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</si>
  <si>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</si>
  <si>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</si>
  <si>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</si>
  <si>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</si>
  <si>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</si>
  <si>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</si>
  <si>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</si>
  <si>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</si>
  <si>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</si>
  <si>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</si>
  <si>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</si>
  <si>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</si>
  <si>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</si>
  <si>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</si>
  <si>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</si>
  <si>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</si>
  <si>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</si>
  <si>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</si>
  <si>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</si>
  <si>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</si>
  <si>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</si>
  <si>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</si>
  <si>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</si>
  <si>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</si>
  <si>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</si>
  <si>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</si>
  <si>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</si>
  <si>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</si>
  <si>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</si>
  <si>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</si>
  <si>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</si>
  <si>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</si>
  <si>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</si>
  <si>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</si>
  <si>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</si>
  <si>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</si>
  <si>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</si>
  <si>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</si>
  <si>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</si>
  <si>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</si>
  <si>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</si>
  <si>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</si>
  <si>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</si>
  <si>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</si>
  <si>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</si>
  <si>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</si>
  <si>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</si>
  <si>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</si>
  <si>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</si>
  <si>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</si>
  <si>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</si>
  <si>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</si>
  <si>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</si>
  <si>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</si>
  <si>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</si>
  <si>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</si>
  <si>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</si>
  <si>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</si>
  <si>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</si>
  <si>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</si>
  <si>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</si>
  <si>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</si>
  <si>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</si>
  <si>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</si>
  <si>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</si>
  <si>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</si>
  <si>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</si>
  <si>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</si>
  <si>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</si>
  <si>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</si>
  <si>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</si>
  <si>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</si>
  <si>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</si>
  <si>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</si>
  <si>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</si>
  <si>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</si>
  <si>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</si>
  <si>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</si>
  <si>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</si>
  <si>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</si>
  <si>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</si>
  <si>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</si>
  <si>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</si>
  <si>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</si>
  <si>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</si>
  <si>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</si>
  <si>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</si>
  <si>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</si>
  <si>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</si>
  <si>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</si>
  <si>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</si>
  <si>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</si>
  <si>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</si>
  <si>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</si>
  <si>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</si>
  <si>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</si>
  <si>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</si>
  <si>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</si>
  <si>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</si>
  <si>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</si>
  <si>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</si>
  <si>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</si>
  <si>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</si>
  <si>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</si>
  <si>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</si>
  <si>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</si>
  <si>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</si>
  <si>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</si>
  <si>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</si>
  <si>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</si>
  <si>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</si>
  <si>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</si>
  <si>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</si>
  <si>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</si>
  <si>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</si>
  <si>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</si>
  <si>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</si>
  <si>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</si>
  <si>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</si>
  <si>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</si>
  <si>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</si>
  <si>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</si>
  <si>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</si>
  <si>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</si>
  <si>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</si>
  <si>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</si>
  <si>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</si>
  <si>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</si>
  <si>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</si>
  <si>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</si>
  <si>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</si>
  <si>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</si>
  <si>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</si>
  <si>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</si>
  <si>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</si>
  <si>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</si>
  <si>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</si>
  <si>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</si>
  <si>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</si>
  <si>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</si>
  <si>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</si>
  <si>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</si>
  <si>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</si>
  <si>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</si>
  <si>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</si>
  <si>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</si>
  <si>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</si>
  <si>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</si>
  <si>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</si>
  <si>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</si>
  <si>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</si>
  <si>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</si>
  <si>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</si>
  <si>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</si>
  <si>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</si>
  <si>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</si>
  <si>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</si>
  <si>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</si>
  <si>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</si>
  <si>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</si>
  <si>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</si>
  <si>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</si>
  <si>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</si>
  <si>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</si>
  <si>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</si>
  <si>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</si>
  <si>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</si>
  <si>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</si>
  <si>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</si>
  <si>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</si>
  <si>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</si>
  <si>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</si>
  <si>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</si>
  <si>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</si>
  <si>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</si>
  <si>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</si>
  <si>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</si>
  <si>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</si>
  <si>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</si>
  <si>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</si>
  <si>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</si>
  <si>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</si>
  <si>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</si>
  <si>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</si>
  <si>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</si>
  <si>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</si>
  <si>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</si>
  <si>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</si>
  <si>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</si>
  <si>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</si>
  <si>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</si>
  <si>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</si>
  <si>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</si>
  <si>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</si>
  <si>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</si>
  <si>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</si>
  <si>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</si>
  <si>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</si>
  <si>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</si>
  <si>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</si>
  <si>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</si>
  <si>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</si>
  <si>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</si>
  <si>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</si>
  <si>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</si>
  <si>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</si>
  <si>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</si>
  <si>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</si>
  <si>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</si>
  <si>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</si>
  <si>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</si>
  <si>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</si>
  <si>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</si>
  <si>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</si>
  <si>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</si>
  <si>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</si>
  <si>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</si>
  <si>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</si>
  <si>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</si>
  <si>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</si>
  <si>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</si>
  <si>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</si>
  <si>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</si>
  <si>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</si>
  <si>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</si>
  <si>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</si>
  <si>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</si>
  <si>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</si>
  <si>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</si>
  <si>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</si>
  <si>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</si>
  <si>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</si>
  <si>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</si>
  <si>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</si>
  <si>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</si>
  <si>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</si>
  <si>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</si>
  <si>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</si>
  <si>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</si>
  <si>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</si>
  <si>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</si>
  <si>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</si>
  <si>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</si>
  <si>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</si>
  <si>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</si>
  <si>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</si>
  <si>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</si>
  <si>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</si>
  <si>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</si>
  <si>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</si>
  <si>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</si>
  <si>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</si>
  <si>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</si>
  <si>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</si>
  <si>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</si>
  <si>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</si>
  <si>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</si>
  <si>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</si>
  <si>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</si>
  <si>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</si>
  <si>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</si>
  <si>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</si>
  <si>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</si>
  <si>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</si>
  <si>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</si>
  <si>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</si>
  <si>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</si>
  <si>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</si>
  <si>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</si>
  <si>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</si>
  <si>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</si>
  <si>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</si>
  <si>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</si>
  <si>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</si>
  <si>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</si>
  <si>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</si>
  <si>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</si>
  <si>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</si>
  <si>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</si>
  <si>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</si>
  <si>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</si>
  <si>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</si>
  <si>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</si>
  <si>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</si>
  <si>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</si>
  <si>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</si>
  <si>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</si>
  <si>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</si>
  <si>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</si>
  <si>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</si>
  <si>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</si>
  <si>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</si>
  <si>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</si>
  <si>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</si>
  <si>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</si>
  <si>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</si>
  <si>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</si>
  <si>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</si>
  <si>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</si>
  <si>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</si>
  <si>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</si>
  <si>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</si>
  <si>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</si>
  <si>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</si>
  <si>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</si>
  <si>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</si>
  <si>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</si>
  <si>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</si>
  <si>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</si>
  <si>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</si>
  <si>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</si>
  <si>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</si>
  <si>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</si>
  <si>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</si>
  <si>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</si>
  <si>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</si>
  <si>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</si>
  <si>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</si>
  <si>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</si>
  <si>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</si>
  <si>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</si>
  <si>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</si>
  <si>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</si>
  <si>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</si>
  <si>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</si>
  <si>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</si>
  <si>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</si>
  <si>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</si>
  <si>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</si>
  <si>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</si>
  <si>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</si>
  <si>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</si>
  <si>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</si>
  <si>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</si>
  <si>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</si>
  <si>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</si>
  <si>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</si>
  <si>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</si>
  <si>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</si>
  <si>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</si>
  <si>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</si>
  <si>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</si>
  <si>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</si>
  <si>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</si>
  <si>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</si>
  <si>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</si>
  <si>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</si>
  <si>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</si>
  <si>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</si>
  <si>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</si>
  <si>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</si>
  <si>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</si>
  <si>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</si>
  <si>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</si>
  <si>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</si>
  <si>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</si>
  <si>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</si>
  <si>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</si>
  <si>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</si>
  <si>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</si>
  <si>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</si>
  <si>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</si>
  <si>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</si>
  <si>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</si>
  <si>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</si>
  <si>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</si>
  <si>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</si>
  <si>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</si>
  <si>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</si>
  <si>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</si>
  <si>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</si>
  <si>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</si>
  <si>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</si>
  <si>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</si>
  <si>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</si>
  <si>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</si>
  <si>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</si>
  <si>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</si>
  <si>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</si>
  <si>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</si>
  <si>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</si>
  <si>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</si>
  <si>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</si>
  <si>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</si>
  <si>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</si>
  <si>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</si>
  <si>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</si>
  <si>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</si>
  <si>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</si>
  <si>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</si>
  <si>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</si>
  <si>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</si>
  <si>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</si>
  <si>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</si>
  <si>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</si>
  <si>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</si>
  <si>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</si>
  <si>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</si>
  <si>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</si>
  <si>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</si>
  <si>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</si>
  <si>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</si>
  <si>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</si>
  <si>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</si>
  <si>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</si>
  <si>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</si>
  <si>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</si>
  <si>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</si>
  <si>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</si>
  <si>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</si>
  <si>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</si>
  <si>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</si>
  <si>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</si>
  <si>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</si>
  <si>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</si>
  <si>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</si>
  <si>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</si>
  <si>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</si>
  <si>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</si>
  <si>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</si>
  <si>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</si>
  <si>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</si>
  <si>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</si>
  <si>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</si>
  <si>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</si>
  <si>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</si>
  <si>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</si>
  <si>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</si>
  <si>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</si>
  <si>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</si>
  <si>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</si>
  <si>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</si>
  <si>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</si>
  <si>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</si>
  <si>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</si>
  <si>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</si>
  <si>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</si>
  <si>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</si>
  <si>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</si>
  <si>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</si>
  <si>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</si>
  <si>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</si>
  <si>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</si>
  <si>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</si>
  <si>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</si>
  <si>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</si>
  <si>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</si>
  <si>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</si>
  <si>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</si>
  <si>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</si>
  <si>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</si>
  <si>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</si>
  <si>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</si>
  <si>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</si>
  <si>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</si>
  <si>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</si>
  <si>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</si>
  <si>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</si>
  <si>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</si>
  <si>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</si>
  <si>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</si>
  <si>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</si>
  <si>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</si>
  <si>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</si>
  <si>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</si>
  <si>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</si>
  <si>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</si>
  <si>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</si>
  <si>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</si>
  <si>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</si>
  <si>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</si>
  <si>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</si>
  <si>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</si>
  <si>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</si>
  <si>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</si>
  <si>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</si>
  <si>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</si>
  <si>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</si>
  <si>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</si>
  <si>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</si>
  <si>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</si>
  <si>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</si>
  <si>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</si>
  <si>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</si>
  <si>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</si>
  <si>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</si>
  <si>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</si>
  <si>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</si>
  <si>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</si>
  <si>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</si>
  <si>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</si>
  <si>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</si>
  <si>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</si>
  <si>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</si>
  <si>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</si>
  <si>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</si>
  <si>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</si>
  <si>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</si>
  <si>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</si>
  <si>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</si>
  <si>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</si>
  <si>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</si>
  <si>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</si>
  <si>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</si>
  <si>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</si>
  <si>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</si>
  <si>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</si>
  <si>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</si>
  <si>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</si>
  <si>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</si>
  <si>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</si>
  <si>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</si>
  <si>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</si>
  <si>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</si>
  <si>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</si>
  <si>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</si>
  <si>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</si>
  <si>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</si>
  <si>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</si>
  <si>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</si>
  <si>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</si>
  <si>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</si>
  <si>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</si>
  <si>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</si>
  <si>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</si>
  <si>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</si>
  <si>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</si>
  <si>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</si>
  <si>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</si>
  <si>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</si>
  <si>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</si>
  <si>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</si>
  <si>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</si>
  <si>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</si>
  <si>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</si>
  <si>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</si>
  <si>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</si>
  <si>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</si>
  <si>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</si>
  <si>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</si>
  <si>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</si>
  <si>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</si>
  <si>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</si>
  <si>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</si>
  <si>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</si>
  <si>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</si>
  <si>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</si>
  <si>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</si>
  <si>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</si>
  <si>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</si>
  <si>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</si>
  <si>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</si>
  <si>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</si>
  <si>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</si>
  <si>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</si>
  <si>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</si>
  <si>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</si>
  <si>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</si>
  <si>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</si>
  <si>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</si>
  <si>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</si>
  <si>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</si>
  <si>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</si>
  <si>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</si>
  <si>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</si>
  <si>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</si>
  <si>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</si>
  <si>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</si>
  <si>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</si>
  <si>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</si>
  <si>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</si>
  <si>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</si>
  <si>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</si>
  <si>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</si>
  <si>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</si>
  <si>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</si>
  <si>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</si>
  <si>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</si>
  <si>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</si>
  <si>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</si>
  <si>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</si>
  <si>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</si>
  <si>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</si>
  <si>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</si>
  <si>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</si>
  <si>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</si>
  <si>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</si>
  <si>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</si>
  <si>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</si>
  <si>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</si>
  <si>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</si>
  <si>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</si>
  <si>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</si>
  <si>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</si>
  <si>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</si>
  <si>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</si>
  <si>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</si>
  <si>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</si>
  <si>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</si>
  <si>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</si>
  <si>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</si>
  <si>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</si>
  <si>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</si>
  <si>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</si>
  <si>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</si>
  <si>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</si>
  <si>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</si>
  <si>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</si>
  <si>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</si>
  <si>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</si>
  <si>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</si>
  <si>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</si>
  <si>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</si>
  <si>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</si>
  <si>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</si>
  <si>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</si>
  <si>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</si>
  <si>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</si>
  <si>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</si>
  <si>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</si>
  <si>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</si>
  <si>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</si>
  <si>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</si>
  <si>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</si>
  <si>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</si>
  <si>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</si>
  <si>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</si>
  <si>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</si>
  <si>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</si>
  <si>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</si>
  <si>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</si>
  <si>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</si>
  <si>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</si>
  <si>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</si>
  <si>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</si>
  <si>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</si>
  <si>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</si>
  <si>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</si>
  <si>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</si>
  <si>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</si>
  <si>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</si>
  <si>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</si>
  <si>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</si>
  <si>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</si>
  <si>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</si>
  <si>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</si>
  <si>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</si>
  <si>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</si>
  <si>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</si>
  <si>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</si>
  <si>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</si>
  <si>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</si>
  <si>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</si>
  <si>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</si>
  <si>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</si>
  <si>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</si>
  <si>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</si>
  <si>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</si>
  <si>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</si>
  <si>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</si>
  <si>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</si>
  <si>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</si>
  <si>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</si>
  <si>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</si>
  <si>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</si>
  <si>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</si>
  <si>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</si>
  <si>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</si>
  <si>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</si>
  <si>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</si>
  <si>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</si>
  <si>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</si>
  <si>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</si>
  <si>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</si>
  <si>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</si>
  <si>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</si>
  <si>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</si>
  <si>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</si>
  <si>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</si>
  <si>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</si>
  <si>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</si>
  <si>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</si>
  <si>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</si>
  <si>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</si>
  <si>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</si>
  <si>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</si>
  <si>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</si>
  <si>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</si>
  <si>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</si>
  <si>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</si>
  <si>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</si>
  <si>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</si>
  <si>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</si>
  <si>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</si>
  <si>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</si>
  <si>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</si>
  <si>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</si>
  <si>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</si>
  <si>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</si>
  <si>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</si>
  <si>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</si>
  <si>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</si>
  <si>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</si>
  <si>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</si>
  <si>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</si>
  <si>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</si>
  <si>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</si>
  <si>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</si>
  <si>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</si>
  <si>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</si>
  <si>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</si>
  <si>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</si>
  <si>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</si>
  <si>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</si>
  <si>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</si>
  <si>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</si>
  <si>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</si>
  <si>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</si>
  <si>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</si>
  <si>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</si>
  <si>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</si>
  <si>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</si>
  <si>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</si>
  <si>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</si>
  <si>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</si>
  <si>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</si>
  <si>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</si>
  <si>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</si>
  <si>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</si>
  <si>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</si>
  <si>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</si>
  <si>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</si>
  <si>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</si>
  <si>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</si>
  <si>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</si>
  <si>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</si>
  <si>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</si>
  <si>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</si>
  <si>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</si>
  <si>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</si>
  <si>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</si>
  <si>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</si>
  <si>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</si>
  <si>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</si>
  <si>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</si>
  <si>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</si>
  <si>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</si>
  <si>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</si>
  <si>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</si>
  <si>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</si>
  <si>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</si>
  <si>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</si>
  <si>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</si>
  <si>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</si>
  <si>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</si>
  <si>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</si>
  <si>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</si>
  <si>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</si>
  <si>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</si>
  <si>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</si>
  <si>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</si>
  <si>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</si>
  <si>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</si>
  <si>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</si>
  <si>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</si>
  <si>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</si>
  <si>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</si>
  <si>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</si>
  <si>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</si>
  <si>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</si>
  <si>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</si>
  <si>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</si>
  <si>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</si>
  <si>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</si>
  <si>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</si>
  <si>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</si>
  <si>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</si>
  <si>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</si>
  <si>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</si>
  <si>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</si>
  <si>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</si>
  <si>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</si>
  <si>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</si>
  <si>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</si>
  <si>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</si>
  <si>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</si>
  <si>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</si>
  <si>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</si>
  <si>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</si>
  <si>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</si>
  <si>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</si>
  <si>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</si>
  <si>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</si>
  <si>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</si>
  <si>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</si>
  <si>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</si>
  <si>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</si>
  <si>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</si>
  <si>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</si>
  <si>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</si>
  <si>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</si>
  <si>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</si>
  <si>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</si>
  <si>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</si>
  <si>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</si>
  <si>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</si>
  <si>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</si>
  <si>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</si>
  <si>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</si>
  <si>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</si>
  <si>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</si>
  <si>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</si>
  <si>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</si>
  <si>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</si>
  <si>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</si>
  <si>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</si>
  <si>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</si>
  <si>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</si>
  <si>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</si>
  <si>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</si>
  <si>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</si>
  <si>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</si>
  <si>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</si>
  <si>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</si>
  <si>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</si>
  <si>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</si>
  <si>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</si>
  <si>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</si>
  <si>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</si>
  <si>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</si>
  <si>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</si>
  <si>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</si>
  <si>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</si>
  <si>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</si>
  <si>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</si>
  <si>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</si>
  <si>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</si>
  <si>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</si>
  <si>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</si>
  <si>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</si>
  <si>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</si>
  <si>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</si>
  <si>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</si>
  <si>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</si>
  <si>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</si>
  <si>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</si>
  <si>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</si>
  <si>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</si>
  <si>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</si>
  <si>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</si>
  <si>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</si>
  <si>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</si>
  <si>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</si>
  <si>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</si>
  <si>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</si>
  <si>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</si>
  <si>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</si>
  <si>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</si>
  <si>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</si>
  <si>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</si>
  <si>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</si>
  <si>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</si>
  <si>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</si>
  <si>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</si>
  <si>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</si>
  <si>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</si>
  <si>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</si>
  <si>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</si>
  <si>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</si>
  <si>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</si>
  <si>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</si>
  <si>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</si>
  <si>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</si>
  <si>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</si>
  <si>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</si>
  <si>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</si>
  <si>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</si>
  <si>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</si>
  <si>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</si>
  <si>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</si>
  <si>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</si>
  <si>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</si>
  <si>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</si>
  <si>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</si>
  <si>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</si>
  <si>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</si>
  <si>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</si>
  <si>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</si>
  <si>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</si>
  <si>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</si>
  <si>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</si>
  <si>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</si>
  <si>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</si>
  <si>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</si>
  <si>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</si>
  <si>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</si>
  <si>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</si>
  <si>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</si>
  <si>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</si>
  <si>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</si>
  <si>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</si>
  <si>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</si>
  <si>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</si>
  <si>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</si>
  <si>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</si>
  <si>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</si>
  <si>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</si>
  <si>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</si>
  <si>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</si>
  <si>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</si>
  <si>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</si>
  <si>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</si>
  <si>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</si>
  <si>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</si>
  <si>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</si>
  <si>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</si>
  <si>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</si>
  <si>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</si>
  <si>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</si>
  <si>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</si>
  <si>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</si>
  <si>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</si>
  <si>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</si>
  <si>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</si>
  <si>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</si>
  <si>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</si>
  <si>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</si>
  <si>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</si>
  <si>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</si>
  <si>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</si>
  <si>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</si>
  <si>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</si>
  <si>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</si>
  <si>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</si>
  <si>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</si>
  <si>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</si>
  <si>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</si>
  <si>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</si>
  <si>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</si>
  <si>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</si>
  <si>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</si>
  <si>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</si>
  <si>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</si>
  <si>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</si>
  <si>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</si>
  <si>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</si>
  <si>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</si>
  <si>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</si>
  <si>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</si>
  <si>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</si>
  <si>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</si>
  <si>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</si>
  <si>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</si>
  <si>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</si>
  <si>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</si>
  <si>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</si>
  <si>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</si>
  <si>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</si>
  <si>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</si>
  <si>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</si>
  <si>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</si>
  <si>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</si>
  <si>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</si>
  <si>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</si>
  <si>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</si>
  <si>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</si>
  <si>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</si>
  <si>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</si>
  <si>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</si>
  <si>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</si>
  <si>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</si>
  <si>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</si>
  <si>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</si>
  <si>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</si>
  <si>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</si>
  <si>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</si>
  <si>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</si>
  <si>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</si>
  <si>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</si>
  <si>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</si>
  <si>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</si>
  <si>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</si>
  <si>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</si>
  <si>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</si>
  <si>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</si>
  <si>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</si>
  <si>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</si>
  <si>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</si>
  <si>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</si>
  <si>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</si>
  <si>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</si>
  <si>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</si>
  <si>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</si>
  <si>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</si>
  <si>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</si>
  <si>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</si>
  <si>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</si>
  <si>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</si>
  <si>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</si>
  <si>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</si>
  <si>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</si>
  <si>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</si>
  <si>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</si>
  <si>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</si>
  <si>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</si>
  <si>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</si>
  <si>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</si>
  <si>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</si>
  <si>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</si>
  <si>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</si>
  <si>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</si>
  <si>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</si>
  <si>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</si>
  <si>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</si>
  <si>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</si>
  <si>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</si>
  <si>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</si>
  <si>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</si>
  <si>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</si>
  <si>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</si>
  <si>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</si>
  <si>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</si>
  <si>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</si>
  <si>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</si>
  <si>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</si>
  <si>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</si>
  <si>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</si>
  <si>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</si>
  <si>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</si>
  <si>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</si>
  <si>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</si>
  <si>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</si>
  <si>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</si>
  <si>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</si>
  <si>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</si>
  <si>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</si>
  <si>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</si>
  <si>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</si>
  <si>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</si>
  <si>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</si>
  <si>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</si>
  <si>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</si>
  <si>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</si>
  <si>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</si>
  <si>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</si>
  <si>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</si>
  <si>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</si>
  <si>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</si>
  <si>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</si>
  <si>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</si>
  <si>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</si>
  <si>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</si>
  <si>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</si>
  <si>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</si>
  <si>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</si>
  <si>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</si>
  <si>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</si>
  <si>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</si>
  <si>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</si>
  <si>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</si>
  <si>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</si>
  <si>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</si>
  <si>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</si>
  <si>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</si>
  <si>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</si>
  <si>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</si>
  <si>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</si>
  <si>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</si>
  <si>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</si>
  <si>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</si>
  <si>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</si>
  <si>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</si>
  <si>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</si>
  <si>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</si>
  <si>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</si>
  <si>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</si>
  <si>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</si>
  <si>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</si>
  <si>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</si>
  <si>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</si>
  <si>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</si>
  <si>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</si>
  <si>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</si>
  <si>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</si>
  <si>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</si>
  <si>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</si>
  <si>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</si>
  <si>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</si>
  <si>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</si>
  <si>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</si>
  <si>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</si>
  <si>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</si>
  <si>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</si>
  <si>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</si>
  <si>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</si>
  <si>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</si>
  <si>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</si>
  <si>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</si>
  <si>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</si>
  <si>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</si>
  <si>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</si>
  <si>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</si>
  <si>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</si>
  <si>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</si>
  <si>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</si>
  <si>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</si>
  <si>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</si>
  <si>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</si>
  <si>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</si>
  <si>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</si>
  <si>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</si>
  <si>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</si>
  <si>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</si>
  <si>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</si>
  <si>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</si>
  <si>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</si>
  <si>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</si>
  <si>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</si>
  <si>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</si>
  <si>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</si>
  <si>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</si>
  <si>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</si>
  <si>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</si>
  <si>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</si>
  <si>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</si>
  <si>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</si>
  <si>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</si>
  <si>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</si>
  <si>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</si>
  <si>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</si>
  <si>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</si>
  <si>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</si>
  <si>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</si>
  <si>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</si>
  <si>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</si>
  <si>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</si>
  <si>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</si>
  <si>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</si>
  <si>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</si>
  <si>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</si>
  <si>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</si>
  <si>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</si>
  <si>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</si>
  <si>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</si>
  <si>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</si>
  <si>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</si>
  <si>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</si>
  <si>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</si>
  <si>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</si>
  <si>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</si>
  <si>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</si>
  <si>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</si>
  <si>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</si>
  <si>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</si>
  <si>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</si>
  <si>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</si>
  <si>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</si>
  <si>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</si>
  <si>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</si>
  <si>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</si>
  <si>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</si>
  <si>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</si>
  <si>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</si>
  <si>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</si>
  <si>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</si>
  <si>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</si>
  <si>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</si>
  <si>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</si>
  <si>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</si>
  <si>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</si>
  <si>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</si>
  <si>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</si>
  <si>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</si>
  <si>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</si>
  <si>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</si>
  <si>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</si>
  <si>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</si>
  <si>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</si>
  <si>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</si>
  <si>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</si>
  <si>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</si>
  <si>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</si>
  <si>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</si>
  <si>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</si>
  <si>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</si>
  <si>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</si>
  <si>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</si>
  <si>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</si>
  <si>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</si>
  <si>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</si>
  <si>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</si>
  <si>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</si>
  <si>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</si>
  <si>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</si>
  <si>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</si>
  <si>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</si>
  <si>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</si>
  <si>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</si>
  <si>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</si>
  <si>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</si>
  <si>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</si>
  <si>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</si>
  <si>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</si>
  <si>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</si>
  <si>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</si>
  <si>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</si>
  <si>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</si>
  <si>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</si>
  <si>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</si>
  <si>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</si>
  <si>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</si>
  <si>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</si>
  <si>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</si>
  <si>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</si>
  <si>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</si>
  <si>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</si>
  <si>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</si>
  <si>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</si>
  <si>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</si>
  <si>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</si>
  <si>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</si>
  <si>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</si>
  <si>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</si>
  <si>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</si>
  <si>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</si>
  <si>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</si>
  <si>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</si>
  <si>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</si>
  <si>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</si>
  <si>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</si>
  <si>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</si>
  <si>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</si>
  <si>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</si>
  <si>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</si>
  <si>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</si>
  <si>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</si>
  <si>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</si>
  <si>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</si>
  <si>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</si>
  <si>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</si>
  <si>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</si>
  <si>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</si>
  <si>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</si>
  <si>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</si>
  <si>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</si>
  <si>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</si>
  <si>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</si>
  <si>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</si>
  <si>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</si>
  <si>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</si>
  <si>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</si>
  <si>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</si>
  <si>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</si>
  <si>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</si>
  <si>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</si>
  <si>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</si>
  <si>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</si>
  <si>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</si>
  <si>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</si>
  <si>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</si>
  <si>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</si>
  <si>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</si>
  <si>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</si>
  <si>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</si>
  <si>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</si>
  <si>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</si>
  <si>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</si>
  <si>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</si>
  <si>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</si>
  <si>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</si>
  <si>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</si>
  <si>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</si>
  <si>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</si>
  <si>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</si>
  <si>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</si>
  <si>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</si>
  <si>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</si>
  <si>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</si>
  <si>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</si>
  <si>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</si>
  <si>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</si>
  <si>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</si>
  <si>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</si>
  <si>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</si>
  <si>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</si>
  <si>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</si>
  <si>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</si>
  <si>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</si>
  <si>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</si>
  <si>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</si>
  <si>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</si>
  <si>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</si>
  <si>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</si>
  <si>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</si>
  <si>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</si>
  <si>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</si>
  <si>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</si>
  <si>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</si>
  <si>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</si>
  <si>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</si>
  <si>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</si>
  <si>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</si>
  <si>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</si>
  <si>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</si>
  <si>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</si>
  <si>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</si>
  <si>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</si>
  <si>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</si>
  <si>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</si>
  <si>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</si>
  <si>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</si>
  <si>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</si>
  <si>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</si>
  <si>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</si>
  <si>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</si>
  <si>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</si>
  <si>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</si>
  <si>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</si>
  <si>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</si>
  <si>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</si>
  <si>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</si>
  <si>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</si>
  <si>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</si>
  <si>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</si>
  <si>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</si>
  <si>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</si>
  <si>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</si>
  <si>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</si>
  <si>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</si>
  <si>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</si>
  <si>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</si>
  <si>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</si>
  <si>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</si>
  <si>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</si>
  <si>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</si>
  <si>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</si>
  <si>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</si>
  <si>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</si>
  <si>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</si>
  <si>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</si>
  <si>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</si>
  <si>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</si>
  <si>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</si>
  <si>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</si>
  <si>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</si>
  <si>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</si>
  <si>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</si>
  <si>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</si>
  <si>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</si>
  <si>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</si>
  <si>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</si>
  <si>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</si>
  <si>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</si>
  <si>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</si>
  <si>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</si>
  <si>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</si>
  <si>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</si>
  <si>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</si>
  <si>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</si>
  <si>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</si>
  <si>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</si>
  <si>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</si>
  <si>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</si>
  <si>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</si>
  <si>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</si>
  <si>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</si>
  <si>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</si>
  <si>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</si>
  <si>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</si>
  <si>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</si>
  <si>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</si>
  <si>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</si>
  <si>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</si>
  <si>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</si>
  <si>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</si>
  <si>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</si>
  <si>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</si>
  <si>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</si>
  <si>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</si>
  <si>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</si>
  <si>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</si>
  <si>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</si>
  <si>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</si>
  <si>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</si>
  <si>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</si>
  <si>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</si>
  <si>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</si>
  <si>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</si>
  <si>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</si>
  <si>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</si>
  <si>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</si>
  <si>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</si>
  <si>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</si>
  <si>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</si>
  <si>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</si>
  <si>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</si>
  <si>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</si>
  <si>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</si>
  <si>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</si>
  <si>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</si>
  <si>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</si>
  <si>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</si>
  <si>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</si>
  <si>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</si>
  <si>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</si>
  <si>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</si>
  <si>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</si>
  <si>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</si>
  <si>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</si>
  <si>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</si>
  <si>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</si>
  <si>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</si>
  <si>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</si>
  <si>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</si>
  <si>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</si>
  <si>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</si>
  <si>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</si>
  <si>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</si>
  <si>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</si>
  <si>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</si>
  <si>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</si>
  <si>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</si>
  <si>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</si>
  <si>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</si>
  <si>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</si>
  <si>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</si>
  <si>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</si>
  <si>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</si>
  <si>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</si>
  <si>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</si>
  <si>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</si>
  <si>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</si>
  <si>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</si>
  <si>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</si>
  <si>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</si>
  <si>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</si>
  <si>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</si>
  <si>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</si>
  <si>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</si>
  <si>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</si>
  <si>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</si>
  <si>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</si>
  <si>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</si>
  <si>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</si>
  <si>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</si>
  <si>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</si>
  <si>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</si>
  <si>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</si>
  <si>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</si>
  <si>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</si>
  <si>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</si>
  <si>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</si>
  <si>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</si>
  <si>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</si>
  <si>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</si>
  <si>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</si>
  <si>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</si>
  <si>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</si>
  <si>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</si>
  <si>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</si>
  <si>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</si>
  <si>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</si>
  <si>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</si>
  <si>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</si>
  <si>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</si>
  <si>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</si>
  <si>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</si>
  <si>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</si>
  <si>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</si>
  <si>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</si>
  <si>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</si>
  <si>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</si>
  <si>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</si>
  <si>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</si>
  <si>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</si>
  <si>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</si>
  <si>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</si>
  <si>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</si>
  <si>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</si>
  <si>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</si>
  <si>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</si>
  <si>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</si>
  <si>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</si>
  <si>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</si>
  <si>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</si>
  <si>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</si>
  <si>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</si>
  <si>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</si>
  <si>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</si>
  <si>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</si>
  <si>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</si>
  <si>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</si>
  <si>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</si>
  <si>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</si>
  <si>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</si>
  <si>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</si>
  <si>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</si>
  <si>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</si>
  <si>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</si>
  <si>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</si>
  <si>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</si>
  <si>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</si>
  <si>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</si>
  <si>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</si>
  <si>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</si>
  <si>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</si>
  <si>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</si>
  <si>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</si>
  <si>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</si>
  <si>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</si>
  <si>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</si>
  <si>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</si>
  <si>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</si>
  <si>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</si>
  <si>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</si>
  <si>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</si>
  <si>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</si>
  <si>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</si>
  <si>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</si>
  <si>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</si>
  <si>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</si>
  <si>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</si>
  <si>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</si>
  <si>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</si>
  <si>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</si>
  <si>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</si>
  <si>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</si>
  <si>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</si>
  <si>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</si>
  <si>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</si>
  <si>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</si>
  <si>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</si>
  <si>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</si>
  <si>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</si>
  <si>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</si>
  <si>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</si>
  <si>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</si>
  <si>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</si>
  <si>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</si>
  <si>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</si>
  <si>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</si>
  <si>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</si>
  <si>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</si>
  <si>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</si>
  <si>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</si>
  <si>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</si>
  <si>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</si>
  <si>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</si>
  <si>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</si>
  <si>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</si>
  <si>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</si>
  <si>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</si>
  <si>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</si>
  <si>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</si>
  <si>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</si>
  <si>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</si>
  <si>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</si>
  <si>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</si>
  <si>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</si>
  <si>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</si>
  <si>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</si>
  <si>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</si>
  <si>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</si>
  <si>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</si>
  <si>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</si>
  <si>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</si>
  <si>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</si>
  <si>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</si>
  <si>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</si>
  <si>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</si>
  <si>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</si>
  <si>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</si>
  <si>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</si>
  <si>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</si>
  <si>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</si>
  <si>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</si>
  <si>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</si>
  <si>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</si>
  <si>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</si>
  <si>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</si>
  <si>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</si>
  <si>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</si>
  <si>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</si>
  <si>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</si>
  <si>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</si>
  <si>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</si>
  <si>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</si>
  <si>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</si>
  <si>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</si>
  <si>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</si>
  <si>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</si>
  <si>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</si>
  <si>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</si>
  <si>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</si>
  <si>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</si>
  <si>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</si>
  <si>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</si>
  <si>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</si>
  <si>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</si>
  <si>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</si>
  <si>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</si>
  <si>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</si>
  <si>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</si>
  <si>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</si>
  <si>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</si>
  <si>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</si>
  <si>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</si>
  <si>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</si>
  <si>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</si>
  <si>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</si>
  <si>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</si>
  <si>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</si>
  <si>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</si>
  <si>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</si>
  <si>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</si>
  <si>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</si>
  <si>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</si>
  <si>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</si>
  <si>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</si>
  <si>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</si>
  <si>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</si>
  <si>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</si>
  <si>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</si>
  <si>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</si>
  <si>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</si>
  <si>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</si>
  <si>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</si>
  <si>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</si>
  <si>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</si>
  <si>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</si>
  <si>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</si>
  <si>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</si>
  <si>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</si>
  <si>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</si>
  <si>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</si>
  <si>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</si>
  <si>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</si>
  <si>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</si>
  <si>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</si>
  <si>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</si>
  <si>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</si>
  <si>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</si>
  <si>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</si>
  <si>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</si>
  <si>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</si>
  <si>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</si>
  <si>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</si>
  <si>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</si>
  <si>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</si>
  <si>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</si>
  <si>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</si>
  <si>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</si>
  <si>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</si>
  <si>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</si>
  <si>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</si>
  <si>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</si>
  <si>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</si>
  <si>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</si>
  <si>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</si>
  <si>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</si>
  <si>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</si>
  <si>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</si>
  <si>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</si>
  <si>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</si>
  <si>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</si>
  <si>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</si>
  <si>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</si>
  <si>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</si>
  <si>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</si>
  <si>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</si>
  <si>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</si>
  <si>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</si>
  <si>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</si>
  <si>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</si>
  <si>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</si>
  <si>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</si>
  <si>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</si>
  <si>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</si>
  <si>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</si>
  <si>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</si>
  <si>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</si>
  <si>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</si>
  <si>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</si>
  <si>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</si>
  <si>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</si>
  <si>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</si>
  <si>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</si>
  <si>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</si>
  <si>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</si>
  <si>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</si>
  <si>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</si>
  <si>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</si>
  <si>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</si>
  <si>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</si>
  <si>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</si>
  <si>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</si>
  <si>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</si>
  <si>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</si>
  <si>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</si>
  <si>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</si>
  <si>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</si>
  <si>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</si>
  <si>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</si>
  <si>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</si>
  <si>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</si>
  <si>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</si>
  <si>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</si>
  <si>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</si>
  <si>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</si>
  <si>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</si>
  <si>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</si>
  <si>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</si>
  <si>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</si>
  <si>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</si>
  <si>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</si>
  <si>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</si>
  <si>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</si>
  <si>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</si>
  <si>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</si>
  <si>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</si>
  <si>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</si>
  <si>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</si>
  <si>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</si>
  <si>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</si>
  <si>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</si>
  <si>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</si>
  <si>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</si>
  <si>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</si>
  <si>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</si>
  <si>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</si>
  <si>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</si>
  <si>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</si>
  <si>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</si>
  <si>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</si>
  <si>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</si>
  <si>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</si>
  <si>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</si>
  <si>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</si>
  <si>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</si>
  <si>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</si>
  <si>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</si>
  <si>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</si>
  <si>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</si>
  <si>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</si>
  <si>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</si>
  <si>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</si>
  <si>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</si>
  <si>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</si>
  <si>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</si>
  <si>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</si>
  <si>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</si>
  <si>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</si>
  <si>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</si>
  <si>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</si>
  <si>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</si>
  <si>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</si>
  <si>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</si>
  <si>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</si>
  <si>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</si>
  <si>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</si>
  <si>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</si>
  <si>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</si>
  <si>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</si>
  <si>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</si>
  <si>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</si>
  <si>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</si>
  <si>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</si>
  <si>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</si>
  <si>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</si>
  <si>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</si>
  <si>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</si>
  <si>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</si>
  <si>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</si>
  <si>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</si>
  <si>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</si>
  <si>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</si>
  <si>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</si>
  <si>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</si>
  <si>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</si>
  <si>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</si>
  <si>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</si>
  <si>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</si>
  <si>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</si>
  <si>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</si>
  <si>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</si>
  <si>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</si>
  <si>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</si>
  <si>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</si>
  <si>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</si>
  <si>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</si>
  <si>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</si>
  <si>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</si>
  <si>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</si>
  <si>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</si>
  <si>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</si>
  <si>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</si>
  <si>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</si>
  <si>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</si>
  <si>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</si>
  <si>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</si>
  <si>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</si>
  <si>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</si>
  <si>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</si>
  <si>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</si>
  <si>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</si>
  <si>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</si>
  <si>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</si>
  <si>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</si>
  <si>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</si>
  <si>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</si>
  <si>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</si>
  <si>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</si>
  <si>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</si>
  <si>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</si>
  <si>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</si>
  <si>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</si>
  <si>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</si>
  <si>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</si>
  <si>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</si>
  <si>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</si>
  <si>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</si>
  <si>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</si>
  <si>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</si>
  <si>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</si>
  <si>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</si>
  <si>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</si>
  <si>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</si>
  <si>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</si>
  <si>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</si>
  <si>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</si>
  <si>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</si>
  <si>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</si>
  <si>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</si>
  <si>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</si>
  <si>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</si>
  <si>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</si>
  <si>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</si>
  <si>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</si>
  <si>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</si>
  <si>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</si>
  <si>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</si>
  <si>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</si>
  <si>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</si>
  <si>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</si>
  <si>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</si>
  <si>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</si>
  <si>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</si>
  <si>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</si>
  <si>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</si>
  <si>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</si>
  <si>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</si>
  <si>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</si>
  <si>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</si>
  <si>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</si>
  <si>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</si>
  <si>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</si>
  <si>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</si>
  <si>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</si>
  <si>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</si>
  <si>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</si>
  <si>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</si>
  <si>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</si>
  <si>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</si>
  <si>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</si>
  <si>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</si>
  <si>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</si>
  <si>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</si>
  <si>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</si>
  <si>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</si>
  <si>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</si>
  <si>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</si>
  <si>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</si>
  <si>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</si>
  <si>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</si>
  <si>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</si>
  <si>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</si>
  <si>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</si>
  <si>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</si>
  <si>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</si>
  <si>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</si>
  <si>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</si>
  <si>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</si>
  <si>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</si>
  <si>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</si>
  <si>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</si>
  <si>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</si>
  <si>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</si>
  <si>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</si>
  <si>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</si>
  <si>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</si>
  <si>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</si>
  <si>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</si>
  <si>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</si>
  <si>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</si>
  <si>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</si>
  <si>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</si>
  <si>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</si>
  <si>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</si>
  <si>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</si>
  <si>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</si>
  <si>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</si>
  <si>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</si>
  <si>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</si>
  <si>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</si>
  <si>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</si>
  <si>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</si>
  <si>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</si>
  <si>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</si>
  <si>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</si>
  <si>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</si>
  <si>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</si>
  <si>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</si>
  <si>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</si>
  <si>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</si>
  <si>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</si>
  <si>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</si>
  <si>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</si>
  <si>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</si>
  <si>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</si>
  <si>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</si>
  <si>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</si>
  <si>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</si>
  <si>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</si>
  <si>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</si>
  <si>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</si>
  <si>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</si>
  <si>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</si>
  <si>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</si>
  <si>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</si>
  <si>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</si>
  <si>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</si>
  <si>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</si>
  <si>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</si>
  <si>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</si>
  <si>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</si>
  <si>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</si>
  <si>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</si>
  <si>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</si>
  <si>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</si>
  <si>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</si>
  <si>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</si>
  <si>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</si>
  <si>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</si>
  <si>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</si>
  <si>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</si>
  <si>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</si>
  <si>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</si>
  <si>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</si>
  <si>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</si>
  <si>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</si>
  <si>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</si>
  <si>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</si>
  <si>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</si>
  <si>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</si>
  <si>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</si>
  <si>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</si>
  <si>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</si>
  <si>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</si>
  <si>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</si>
  <si>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</si>
  <si>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</si>
  <si>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</si>
  <si>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</si>
  <si>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</si>
  <si>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</si>
  <si>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</si>
  <si>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</si>
  <si>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</si>
  <si>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</si>
  <si>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</si>
  <si>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</si>
  <si>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</si>
  <si>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</si>
  <si>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</si>
  <si>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</si>
  <si>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</si>
  <si>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</si>
  <si>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</si>
  <si>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</si>
  <si>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</si>
  <si>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</si>
  <si>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</si>
  <si>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</si>
  <si>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</si>
  <si>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</si>
  <si>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</si>
  <si>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</si>
  <si>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</si>
  <si>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</si>
  <si>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</si>
  <si>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</si>
  <si>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</si>
  <si>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</si>
  <si>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</si>
  <si>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</si>
  <si>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</si>
  <si>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</si>
  <si>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</si>
  <si>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</si>
  <si>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</si>
  <si>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</si>
  <si>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</si>
  <si>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</si>
  <si>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</si>
  <si>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</si>
  <si>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</si>
  <si>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</si>
  <si>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</si>
  <si>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</si>
  <si>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</si>
  <si>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</si>
  <si>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</si>
  <si>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</si>
  <si>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</si>
  <si>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</si>
  <si>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</si>
  <si>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</si>
  <si>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</si>
  <si>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</si>
  <si>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</si>
  <si>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</si>
  <si>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</si>
  <si>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</si>
  <si>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</si>
  <si>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</si>
  <si>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</si>
  <si>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</si>
  <si>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</si>
  <si>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</si>
  <si>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</si>
  <si>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</si>
  <si>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</si>
  <si>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</si>
  <si>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</si>
  <si>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</si>
  <si>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</si>
  <si>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</si>
  <si>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</si>
  <si>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</si>
  <si>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</si>
  <si>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</si>
  <si>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</si>
  <si>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</si>
  <si>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</si>
  <si>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</si>
  <si>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</si>
  <si>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</si>
  <si>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</si>
  <si>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</si>
  <si>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</si>
  <si>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</si>
  <si>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</si>
  <si>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</si>
  <si>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</si>
  <si>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</si>
  <si>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</si>
  <si>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</si>
  <si>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</si>
  <si>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</si>
  <si>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</si>
  <si>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</si>
  <si>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</si>
  <si>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</si>
  <si>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</si>
  <si>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</si>
  <si>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</si>
  <si>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</si>
  <si>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</si>
  <si>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</si>
  <si>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</si>
  <si>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</si>
  <si>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</si>
  <si>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</si>
  <si>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</si>
  <si>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</si>
  <si>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</si>
  <si>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</si>
  <si>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</si>
  <si>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</si>
  <si>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</si>
  <si>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</si>
  <si>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</si>
  <si>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</si>
  <si>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</si>
  <si>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</si>
  <si>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</si>
  <si>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</si>
  <si>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</si>
  <si>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</si>
  <si>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</si>
  <si>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</si>
  <si>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</si>
  <si>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</si>
  <si>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</si>
  <si>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</si>
  <si>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</si>
  <si>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</si>
  <si>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</si>
  <si>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</si>
  <si>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</si>
  <si>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</si>
  <si>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</si>
  <si>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</si>
  <si>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</si>
  <si>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</si>
  <si>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</si>
  <si>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</si>
  <si>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</si>
  <si>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</si>
  <si>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</si>
  <si>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</si>
  <si>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</si>
  <si>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</si>
  <si>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</si>
  <si>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</si>
  <si>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</si>
  <si>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</si>
  <si>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</si>
  <si>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</si>
  <si>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</si>
  <si>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</si>
  <si>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</si>
  <si>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</si>
  <si>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</si>
  <si>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</si>
  <si>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</si>
  <si>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</si>
  <si>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</si>
  <si>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</si>
  <si>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</si>
  <si>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</si>
  <si>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</si>
  <si>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</si>
  <si>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</si>
  <si>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</si>
  <si>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</si>
  <si>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</si>
  <si>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</si>
  <si>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</si>
  <si>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</si>
  <si>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</si>
  <si>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</si>
  <si>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</si>
  <si>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</si>
  <si>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</si>
  <si>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</si>
  <si>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</si>
  <si>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</si>
  <si>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</si>
  <si>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</si>
  <si>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</si>
  <si>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</si>
  <si>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</si>
  <si>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</si>
  <si>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</si>
  <si>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</si>
  <si>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</si>
  <si>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</si>
  <si>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</si>
  <si>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</si>
  <si>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</si>
  <si>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</si>
  <si>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</si>
  <si>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</si>
  <si>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</si>
  <si>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</si>
  <si>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</si>
  <si>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</si>
  <si>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</si>
  <si>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</si>
  <si>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</si>
  <si>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</si>
  <si>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</si>
  <si>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</si>
  <si>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</si>
  <si>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</si>
  <si>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</si>
  <si>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</si>
  <si>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</si>
  <si>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</si>
  <si>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</si>
  <si>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</si>
  <si>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</si>
  <si>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</si>
  <si>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</si>
  <si>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</si>
  <si>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</si>
  <si>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</si>
  <si>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</si>
  <si>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</si>
  <si>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</si>
  <si>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</si>
  <si>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</si>
  <si>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</si>
  <si>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</si>
  <si>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</si>
  <si>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</si>
  <si>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</si>
  <si>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</si>
  <si>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</si>
  <si>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</si>
  <si>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</si>
  <si>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</si>
  <si>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</si>
  <si>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</si>
  <si>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</si>
  <si>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</si>
  <si>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</si>
  <si>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</si>
  <si>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</si>
  <si>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</si>
  <si>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</si>
  <si>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</si>
  <si>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</si>
  <si>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</si>
  <si>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</si>
  <si>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</si>
  <si>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</si>
  <si>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</si>
  <si>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</si>
  <si>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</si>
  <si>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</si>
  <si>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</si>
  <si>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</si>
  <si>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</si>
  <si>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</si>
  <si>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</si>
  <si>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</si>
  <si>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</si>
  <si>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</si>
  <si>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</si>
  <si>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</si>
  <si>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</si>
  <si>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</si>
  <si>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</si>
  <si>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</si>
  <si>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</si>
  <si>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</si>
  <si>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</si>
  <si>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</si>
  <si>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</si>
  <si>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</si>
  <si>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</si>
  <si>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</si>
  <si>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</si>
  <si>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</si>
  <si>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</si>
  <si>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</si>
  <si>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</si>
  <si>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</si>
  <si>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</si>
  <si>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</si>
  <si>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</si>
  <si>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</si>
  <si>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</si>
  <si>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</si>
  <si>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</si>
  <si>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</si>
  <si>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</si>
  <si>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</si>
  <si>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</si>
  <si>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</si>
  <si>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</si>
  <si>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</si>
  <si>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</si>
  <si>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</si>
  <si>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</si>
  <si>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</si>
  <si>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</si>
  <si>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</si>
  <si>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</si>
  <si>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</si>
  <si>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</si>
  <si>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</si>
  <si>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</si>
  <si>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</si>
  <si>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</si>
  <si>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</si>
  <si>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</si>
  <si>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</si>
  <si>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</si>
  <si>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</si>
  <si>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</si>
  <si>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</si>
  <si>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</si>
  <si>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</si>
  <si>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</si>
  <si>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</si>
  <si>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</si>
  <si>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</si>
  <si>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</si>
  <si>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</si>
  <si>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</si>
  <si>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</si>
  <si>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</si>
  <si>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</si>
  <si>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</si>
  <si>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</si>
  <si>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</si>
  <si>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</si>
  <si>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</si>
  <si>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</si>
  <si>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</si>
  <si>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</si>
  <si>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</si>
  <si>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</si>
  <si>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</si>
  <si>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</si>
  <si>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</si>
  <si>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</si>
  <si>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</si>
  <si>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</si>
  <si>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</si>
  <si>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</si>
  <si>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</si>
  <si>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</si>
  <si>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</si>
  <si>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</si>
  <si>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</si>
  <si>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</si>
  <si>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</si>
  <si>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</si>
  <si>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</si>
  <si>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</si>
  <si>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</si>
  <si>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</si>
  <si>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</si>
  <si>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</si>
  <si>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</si>
  <si>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</si>
  <si>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</si>
  <si>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</si>
  <si>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</si>
  <si>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</si>
  <si>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</si>
  <si>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</si>
  <si>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</si>
  <si>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</si>
  <si>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</si>
  <si>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</si>
  <si>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</si>
  <si>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</si>
  <si>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</si>
  <si>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</si>
  <si>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</si>
  <si>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</si>
  <si>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</si>
  <si>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</si>
  <si>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</si>
  <si>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</si>
  <si>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</si>
  <si>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</si>
  <si>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</si>
  <si>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</si>
  <si>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</si>
  <si>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</si>
  <si>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</si>
  <si>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</si>
  <si>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</si>
  <si>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</si>
  <si>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</si>
  <si>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</si>
  <si>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</si>
  <si>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</si>
  <si>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</si>
  <si>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</si>
  <si>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</si>
  <si>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</si>
  <si>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</si>
  <si>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</si>
  <si>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</si>
  <si>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</si>
  <si>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</si>
  <si>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</si>
  <si>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</si>
  <si>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</si>
  <si>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</si>
  <si>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</si>
  <si>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</si>
  <si>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</si>
  <si>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</si>
  <si>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</si>
  <si>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</si>
  <si>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</si>
  <si>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</si>
  <si>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</si>
  <si>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</si>
  <si>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</si>
  <si>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</si>
  <si>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</si>
  <si>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</si>
  <si>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</si>
  <si>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</si>
  <si>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</si>
  <si>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</si>
  <si>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</si>
  <si>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</si>
  <si>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</si>
  <si>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</si>
  <si>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</si>
  <si>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</si>
  <si>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</si>
  <si>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</si>
  <si>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</si>
  <si>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</si>
  <si>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</si>
  <si>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</si>
  <si>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</si>
  <si>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</si>
  <si>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</si>
  <si>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</si>
  <si>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</si>
  <si>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</si>
  <si>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</si>
  <si>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</si>
  <si>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</si>
  <si>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</si>
  <si>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</si>
  <si>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</si>
  <si>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</si>
  <si>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</si>
  <si>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</si>
  <si>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</si>
  <si>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</si>
  <si>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</si>
  <si>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</si>
  <si>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</si>
  <si>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</si>
  <si>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</si>
  <si>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</si>
  <si>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</si>
  <si>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</si>
  <si>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</si>
  <si>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</si>
  <si>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</si>
  <si>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</si>
  <si>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</si>
  <si>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</si>
  <si>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</si>
  <si>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</si>
  <si>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</si>
  <si>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</si>
  <si>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</si>
  <si>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</si>
  <si>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</si>
  <si>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</si>
  <si>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</si>
  <si>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</si>
  <si>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</si>
  <si>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</si>
  <si>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</si>
  <si>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</si>
  <si>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</si>
  <si>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</si>
  <si>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</si>
  <si>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</si>
  <si>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</si>
  <si>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</si>
  <si>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</si>
  <si>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</si>
  <si>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</si>
  <si>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</si>
  <si>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</si>
  <si>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</si>
  <si>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</si>
  <si>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</si>
  <si>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</si>
  <si>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</si>
  <si>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</si>
  <si>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</si>
  <si>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</si>
  <si>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</si>
  <si>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</si>
  <si>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</si>
  <si>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</si>
  <si>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ＭＳ Ｐゴシック"/>
        <family val="2"/>
        <scheme val="minor"/>
      </rPr>
      <t>Metal</t>
    </r>
    <r>
      <rPr>
        <sz val="11"/>
        <rFont val="ＭＳ Ｐゴシック"/>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</si>
  <si>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</si>
  <si>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</si>
  <si>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</si>
  <si>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</si>
  <si>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</si>
  <si>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</si>
  <si>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</si>
  <si>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</si>
  <si>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</si>
  <si>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</si>
  <si>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</si>
  <si>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</si>
  <si>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</si>
  <si>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</si>
  <si>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</si>
  <si>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</si>
  <si>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</si>
  <si>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</si>
  <si>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</si>
  <si>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</si>
  <si>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</si>
  <si>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</si>
  <si>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</si>
  <si>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</si>
  <si>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</si>
  <si>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</si>
  <si>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</si>
  <si>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</si>
  <si>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</si>
  <si>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</si>
  <si>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</si>
  <si>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</si>
  <si>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</si>
  <si>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</si>
  <si>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</si>
  <si>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</si>
  <si>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</si>
  <si>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</si>
  <si>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</si>
  <si>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</si>
  <si>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</si>
  <si>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</si>
  <si>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</si>
  <si>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</si>
  <si>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</si>
  <si>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</si>
  <si>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</si>
  <si>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</si>
  <si>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</si>
  <si>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</si>
  <si>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</si>
  <si>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</si>
  <si>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</si>
  <si>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</si>
  <si>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</si>
  <si>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</si>
  <si>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</si>
  <si>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</si>
  <si>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</si>
  <si>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</si>
  <si>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</si>
  <si>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</si>
  <si>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</si>
  <si>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</si>
  <si>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</si>
  <si>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</si>
  <si>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</si>
  <si>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</si>
  <si>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</si>
  <si>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</si>
  <si>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</si>
  <si>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</si>
  <si>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</si>
  <si>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</si>
  <si>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</si>
  <si>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</si>
  <si>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</si>
  <si>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</si>
  <si>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</si>
  <si>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</si>
  <si>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</si>
  <si>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</si>
  <si>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</si>
  <si>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</si>
  <si>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</si>
  <si>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</si>
  <si>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</si>
  <si>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</si>
  <si>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</si>
  <si>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</si>
  <si>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</si>
  <si>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</si>
  <si>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</si>
  <si>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</si>
  <si>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</si>
  <si>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</si>
  <si>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</si>
  <si>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</si>
  <si>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</si>
  <si>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</si>
  <si>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</si>
  <si>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</si>
  <si>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</si>
  <si>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</si>
  <si>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</si>
  <si>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</si>
  <si>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</si>
  <si>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</si>
  <si>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</si>
  <si>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</si>
  <si>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</si>
  <si>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</si>
  <si>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</si>
  <si>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</si>
  <si>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</si>
  <si>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</si>
  <si>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</si>
  <si>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</si>
  <si>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</si>
  <si>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</si>
  <si>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</si>
  <si>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</si>
  <si>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</si>
  <si>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</si>
  <si>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</si>
  <si>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</si>
  <si>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</si>
  <si>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</si>
  <si>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</si>
  <si>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</si>
  <si>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</si>
  <si>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</si>
  <si>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</si>
  <si>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</si>
  <si>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</si>
  <si>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</si>
  <si>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</si>
  <si>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</si>
  <si>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</si>
  <si>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</si>
  <si>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</si>
  <si>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</si>
  <si>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</si>
  <si>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</si>
  <si>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</si>
  <si>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</si>
  <si>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</si>
  <si>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</si>
  <si>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</si>
  <si>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</si>
  <si>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</si>
  <si>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</si>
  <si>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</si>
  <si>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</si>
  <si>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</si>
  <si>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</si>
  <si>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</si>
  <si>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</si>
  <si>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</si>
  <si>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</si>
  <si>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</si>
  <si>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</si>
  <si>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</si>
  <si>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</si>
  <si>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</si>
  <si>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</si>
  <si>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</si>
  <si>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</si>
  <si>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</si>
  <si>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</si>
  <si>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</si>
  <si>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</si>
  <si>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</si>
  <si>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</si>
  <si>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</si>
  <si>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</si>
  <si>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</si>
  <si>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</si>
  <si>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</si>
  <si>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</si>
  <si>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</si>
  <si>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</si>
  <si>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</si>
  <si>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</si>
  <si>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</si>
  <si>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</si>
  <si>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</si>
  <si>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</si>
  <si>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</si>
  <si>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</si>
  <si>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</si>
  <si>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</si>
  <si>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</si>
  <si>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</si>
  <si>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</si>
  <si>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</si>
  <si>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</si>
  <si>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</si>
  <si>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</si>
  <si>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</si>
  <si>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</si>
  <si>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</si>
  <si>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</si>
  <si>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</si>
  <si>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</si>
  <si>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</si>
  <si>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</si>
  <si>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</si>
  <si>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</si>
  <si>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</si>
  <si>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</si>
  <si>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</si>
  <si>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</si>
  <si>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</si>
  <si>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</si>
  <si>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</si>
  <si>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</si>
  <si>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</si>
  <si>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</si>
  <si>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</si>
  <si>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</si>
  <si>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</si>
  <si>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</si>
  <si>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</si>
  <si>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</si>
  <si>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</si>
  <si>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</si>
  <si>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</si>
  <si>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</si>
  <si>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</si>
  <si>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</si>
  <si>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</si>
  <si>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</si>
  <si>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</si>
  <si>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</si>
  <si>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</si>
  <si>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</si>
  <si>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</si>
  <si>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</si>
  <si>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</si>
  <si>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</si>
  <si>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</si>
  <si>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</si>
  <si>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</si>
  <si>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</si>
  <si>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</si>
  <si>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</si>
  <si>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</si>
  <si>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</si>
  <si>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</si>
  <si>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</si>
  <si>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</si>
  <si>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</si>
  <si>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</si>
  <si>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</si>
  <si>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</si>
  <si>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</si>
  <si>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</si>
  <si>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</si>
  <si>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</si>
  <si>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</si>
  <si>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</si>
  <si>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</si>
  <si>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</si>
  <si>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</si>
  <si>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</si>
  <si>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</si>
  <si>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</si>
  <si>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</si>
  <si>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</si>
  <si>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</si>
  <si>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</si>
  <si>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</si>
  <si>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</si>
  <si>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</si>
  <si>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</si>
  <si>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</si>
  <si>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</si>
  <si>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</si>
  <si>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</si>
  <si>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</si>
  <si>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</si>
  <si>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</si>
  <si>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</si>
  <si>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</si>
  <si>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</si>
  <si>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</si>
  <si>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</si>
  <si>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</si>
  <si>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</si>
  <si>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</si>
  <si>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</si>
  <si>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</si>
  <si>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</si>
  <si>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</si>
  <si>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</si>
  <si>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</si>
  <si>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</si>
  <si>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</si>
  <si>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</si>
  <si>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</si>
  <si>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</si>
  <si>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</si>
  <si>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</si>
  <si>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</si>
  <si>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</si>
  <si>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</si>
  <si>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</si>
  <si>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</si>
  <si>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</si>
  <si>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</si>
  <si>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</si>
  <si>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</si>
  <si>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</si>
  <si>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</si>
  <si>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</si>
  <si>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</si>
  <si>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</si>
  <si>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</si>
  <si>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</si>
  <si>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</si>
  <si>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</si>
  <si>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</si>
  <si>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</si>
  <si>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</si>
  <si>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</si>
  <si>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</si>
  <si>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</si>
  <si>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</si>
  <si>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</si>
  <si>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</si>
  <si>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</si>
  <si>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</si>
  <si>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</si>
  <si>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</si>
  <si>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</si>
  <si>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</si>
  <si>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</si>
  <si>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</si>
  <si>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</si>
  <si>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</si>
  <si>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</si>
  <si>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</si>
  <si>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</si>
  <si>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</si>
  <si>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</si>
  <si>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</si>
  <si>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</si>
  <si>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</si>
  <si>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</si>
  <si>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</si>
  <si>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</si>
  <si>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</si>
  <si>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</si>
  <si>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</si>
  <si>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</si>
  <si>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</si>
  <si>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</si>
  <si>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</si>
  <si>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</si>
  <si>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</si>
  <si>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</si>
  <si>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</si>
  <si>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</si>
  <si>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</si>
  <si>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</si>
  <si>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</si>
  <si>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</si>
  <si>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</si>
  <si>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</si>
  <si>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</si>
  <si>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</si>
  <si>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</si>
  <si>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</si>
  <si>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</si>
  <si>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</si>
  <si>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</si>
  <si>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</si>
  <si>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</si>
  <si>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</si>
  <si>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</si>
  <si>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</si>
  <si>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</si>
  <si>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</si>
  <si>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</si>
  <si>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</si>
  <si>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</si>
  <si>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</si>
  <si>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</si>
  <si>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</si>
  <si>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</si>
  <si>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</si>
  <si>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</si>
  <si>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</si>
  <si>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</si>
  <si>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</si>
  <si>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</si>
  <si>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</si>
  <si>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</si>
  <si>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</si>
  <si>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</si>
  <si>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</si>
  <si>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</si>
  <si>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</si>
  <si>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</si>
  <si>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</si>
  <si>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</si>
  <si>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</si>
  <si>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</si>
  <si>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</si>
  <si>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</si>
  <si>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</si>
  <si>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</si>
  <si>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</si>
  <si>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</si>
  <si>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</si>
  <si>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</si>
  <si>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</si>
  <si>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</si>
  <si>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</si>
  <si>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</si>
  <si>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</si>
  <si>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</si>
  <si>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</si>
  <si>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</si>
  <si>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</si>
  <si>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</si>
  <si>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</si>
  <si>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</si>
  <si>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</si>
  <si>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</si>
  <si>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</si>
  <si>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</si>
  <si>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</si>
  <si>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</si>
  <si>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</si>
  <si>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</si>
  <si>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</si>
  <si>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</si>
  <si>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</si>
  <si>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</si>
  <si>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</si>
  <si>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</si>
  <si>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</si>
  <si>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</si>
  <si>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</si>
  <si>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</si>
  <si>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</si>
  <si>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</si>
  <si>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</si>
  <si>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</si>
  <si>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</si>
  <si>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</si>
  <si>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</si>
  <si>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</si>
  <si>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</si>
  <si>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</si>
  <si>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</si>
  <si>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</si>
  <si>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</si>
  <si>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</si>
  <si>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</si>
  <si>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</si>
  <si>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</si>
  <si>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</si>
  <si>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</si>
  <si>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</si>
  <si>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</si>
  <si>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</si>
  <si>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</si>
  <si>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</si>
  <si>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</si>
  <si>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</si>
  <si>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</si>
  <si>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</si>
  <si>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</si>
  <si>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</si>
  <si>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</si>
  <si>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</si>
  <si>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</si>
  <si>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</si>
  <si>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</si>
  <si>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</si>
  <si>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</si>
  <si>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</si>
  <si>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</si>
  <si>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</si>
  <si>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</si>
  <si>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</si>
  <si>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</si>
  <si>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</si>
  <si>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</si>
  <si>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</si>
  <si>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</si>
  <si>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</si>
  <si>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</si>
  <si>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</si>
  <si>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</si>
  <si>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</si>
  <si>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</si>
  <si>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</si>
  <si>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</si>
  <si>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</si>
  <si>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</si>
  <si>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</si>
  <si>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</si>
  <si>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</si>
  <si>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</si>
  <si>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</si>
  <si>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</si>
  <si>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</si>
  <si>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</si>
  <si>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</si>
  <si>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</si>
  <si>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</si>
  <si>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</si>
  <si>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</si>
  <si>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</si>
  <si>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</si>
  <si>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</si>
  <si>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</si>
  <si>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</si>
  <si>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</si>
  <si>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</si>
  <si>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</si>
  <si>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</si>
  <si>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</si>
  <si>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</si>
  <si>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</si>
  <si>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</si>
  <si>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</si>
  <si>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</si>
  <si>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</si>
  <si>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</si>
  <si>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</si>
  <si>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</si>
  <si>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</si>
  <si>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</si>
  <si>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</si>
  <si>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</si>
  <si>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</si>
  <si>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</si>
  <si>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</si>
  <si>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</si>
  <si>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</si>
  <si>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</si>
  <si>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</si>
  <si>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3"/>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</si>
  <si>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3"/>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3"/>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対象となる</t>
    </r>
    <r>
      <rPr>
        <sz val="11"/>
        <rFont val="ＭＳ Ｐゴシック"/>
        <family val="3"/>
        <charset val="128"/>
      </rPr>
      <t>鉱物がある程度完成品に残留している場合、</t>
    </r>
    <r>
      <rPr>
        <sz val="11"/>
        <color rgb="FFFF0000"/>
        <rFont val="ＭＳ Ｐゴシック"/>
        <family val="3"/>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対象となる</t>
    </r>
    <r>
      <rPr>
        <sz val="11"/>
        <rFont val="ＭＳ Ｐゴシック"/>
        <family val="3"/>
        <charset val="128"/>
      </rPr>
      <t>鉱物も含まれます。多くの場合、メーカーは製造過程中に</t>
    </r>
    <r>
      <rPr>
        <sz val="11"/>
        <color rgb="FFFF0000"/>
        <rFont val="ＭＳ Ｐゴシック"/>
        <family val="3"/>
        <charset val="128"/>
      </rPr>
      <t>対象となる</t>
    </r>
    <r>
      <rPr>
        <sz val="11"/>
        <rFont val="ＭＳ Ｐゴシック"/>
        <family val="3"/>
        <charset val="128"/>
      </rPr>
      <t>鉱物の削除又は消耗を促進しようと努めますが、ある程度の</t>
    </r>
    <r>
      <rPr>
        <sz val="11"/>
        <color rgb="FFFF0000"/>
        <rFont val="ＭＳ Ｐゴシック"/>
        <family val="3"/>
        <charset val="128"/>
      </rPr>
      <t>対象となる</t>
    </r>
    <r>
      <rPr>
        <sz val="11"/>
        <rFont val="ＭＳ Ｐゴシック"/>
        <family val="3"/>
        <charset val="128"/>
      </rPr>
      <t>鉱物が残留します。</t>
    </r>
    <r>
      <rPr>
        <sz val="11"/>
        <color rgb="FFFF0000"/>
        <rFont val="ＭＳ Ｐゴシック"/>
        <family val="3"/>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3"/>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3"/>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</si>
  <si>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3"/>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3"/>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</si>
  <si>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4.これは、製品に含まれる</t>
    </r>
    <r>
      <rPr>
        <sz val="11"/>
        <color rgb="FFFF0000"/>
        <rFont val="ＭＳ Ｐゴシック"/>
        <family val="3"/>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3"/>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</si>
  <si>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</si>
  <si>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</si>
  <si>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</si>
  <si>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</si>
  <si>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3"/>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3"/>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</si>
  <si>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</si>
  <si>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</si>
  <si>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</si>
  <si>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</si>
  <si>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3"/>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</si>
  <si>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</si>
  <si>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3"/>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</si>
  <si>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3"/>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</si>
  <si>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3"/>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</si>
  <si>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3"/>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</si>
  <si>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</si>
  <si>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3"/>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</si>
  <si>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</si>
  <si>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</si>
  <si>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</si>
  <si>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</si>
  <si>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</si>
  <si>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</si>
  <si>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</si>
  <si>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</si>
  <si>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</si>
  <si>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</si>
  <si>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</si>
  <si>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</si>
  <si>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3"/>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</si>
  <si>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</si>
  <si>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</si>
  <si>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</si>
  <si>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</si>
  <si>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</si>
  <si>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</si>
  <si>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3"/>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</si>
  <si>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3"/>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</si>
  <si>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3"/>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</si>
  <si>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3"/>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</si>
  <si>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3"/>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</si>
  <si>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</si>
  <si>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</si>
  <si>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</si>
  <si>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</si>
  <si>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</si>
  <si>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</si>
  <si>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</si>
  <si>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</si>
  <si>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</si>
  <si>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</si>
  <si>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</si>
  <si>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</si>
  <si>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</si>
  <si>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</si>
  <si>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</si>
  <si>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</si>
  <si>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</si>
  <si>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</si>
  <si>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</si>
  <si>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</si>
  <si>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</si>
  <si>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</si>
  <si>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</si>
  <si>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</si>
  <si>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</si>
  <si>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</si>
  <si>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</si>
  <si>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</si>
  <si>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</si>
  <si>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</si>
  <si>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</si>
  <si>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</si>
  <si>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</si>
  <si>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</si>
  <si>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</si>
  <si>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</si>
  <si>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</si>
  <si>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</si>
  <si>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</si>
  <si>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</si>
  <si>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</si>
  <si>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</si>
  <si>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</si>
  <si>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3"/>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</si>
  <si>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</si>
  <si>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</si>
  <si>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</si>
  <si>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</si>
  <si>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</si>
  <si>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</si>
  <si>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3"/>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</si>
  <si>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</si>
  <si>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</si>
  <si>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</si>
  <si>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</si>
  <si>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</si>
  <si>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</si>
  <si>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</si>
  <si>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</si>
  <si>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</si>
  <si>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3"/>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3"/>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3"/>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3"/>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</si>
  <si>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</si>
  <si>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</si>
  <si>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</si>
  <si>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</si>
  <si>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</si>
  <si>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</si>
  <si>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</si>
  <si>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</si>
  <si>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</si>
  <si>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</si>
  <si>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3"/>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</si>
  <si>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</si>
  <si>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</si>
  <si>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</si>
  <si>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</si>
  <si>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</si>
  <si>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</si>
  <si>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</si>
  <si>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</si>
  <si>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</si>
  <si>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</si>
  <si>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</si>
  <si>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</si>
  <si>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</si>
  <si>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</si>
  <si>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</si>
  <si>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</si>
  <si>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</si>
  <si>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</si>
  <si>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</si>
  <si>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</si>
  <si>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</si>
  <si>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</si>
  <si>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</si>
  <si>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</si>
  <si>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</si>
  <si>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</si>
  <si>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</si>
  <si>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</si>
  <si>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</si>
  <si>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</si>
  <si>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</si>
  <si>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</si>
  <si>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</si>
  <si>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</si>
  <si>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</si>
  <si>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</si>
  <si>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</si>
  <si>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</si>
  <si>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</si>
  <si>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</si>
  <si>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</si>
  <si>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</si>
  <si>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</si>
  <si>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</si>
  <si>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</si>
  <si>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</si>
  <si>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</si>
  <si>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</si>
  <si>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</si>
  <si>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</si>
  <si>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</si>
  <si>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</si>
  <si>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</si>
  <si>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</si>
  <si>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</si>
  <si>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</si>
  <si>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</si>
  <si>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</si>
  <si>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</si>
  <si>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</si>
  <si>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</si>
  <si>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</si>
  <si>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</si>
  <si>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KAMAYA ELECTRIC Co.,LTD.</t>
    <phoneticPr fontId="84" type="noConversion"/>
  </si>
  <si>
    <t>refer Product List</t>
    <phoneticPr fontId="84" type="noConversion"/>
  </si>
  <si>
    <t>PSA Bldg. 3F, 6-1-6 Chuou, Yamato-shi Kanagawa, 242-0021</t>
    <phoneticPr fontId="84" type="noConversion"/>
  </si>
  <si>
    <t>Masami Watanabe</t>
    <phoneticPr fontId="84" type="noConversion"/>
  </si>
  <si>
    <t>watanabe@kamaya.co.jp</t>
    <phoneticPr fontId="84" type="noConversion"/>
  </si>
  <si>
    <t>+81-125-65-2171</t>
    <phoneticPr fontId="84" type="noConversion"/>
  </si>
  <si>
    <t>Koji Nakanishi</t>
    <phoneticPr fontId="84" type="noConversion"/>
  </si>
  <si>
    <t>Assistant General Manager</t>
    <phoneticPr fontId="84" type="noConversion"/>
  </si>
  <si>
    <t>nkouji@kamaya.co.jp</t>
    <phoneticPr fontId="84" type="noConversion"/>
  </si>
  <si>
    <t>Chip Resistors</t>
  </si>
  <si>
    <t>WLP63</t>
  </si>
  <si>
    <t>Chip Fuses</t>
  </si>
  <si>
    <t>SBF32</t>
  </si>
  <si>
    <t>HFC32</t>
  </si>
  <si>
    <t>RAC101A</t>
  </si>
  <si>
    <t>Chip Attenuators</t>
  </si>
  <si>
    <t>SPC10</t>
  </si>
  <si>
    <t xml:space="preserve">RMC </t>
  </si>
  <si>
    <t xml:space="preserve">RACA </t>
  </si>
  <si>
    <t xml:space="preserve">RGC </t>
  </si>
  <si>
    <t xml:space="preserve">RNC </t>
  </si>
  <si>
    <t xml:space="preserve">RMPC </t>
  </si>
  <si>
    <t xml:space="preserve">RMCH </t>
  </si>
  <si>
    <t xml:space="preserve">TWMC </t>
  </si>
  <si>
    <t xml:space="preserve">RMGW </t>
  </si>
  <si>
    <t xml:space="preserve">RMAW </t>
  </si>
  <si>
    <t xml:space="preserve">FCR </t>
  </si>
  <si>
    <t xml:space="preserve">RVC </t>
  </si>
  <si>
    <t xml:space="preserve">RZC </t>
  </si>
  <si>
    <t xml:space="preserve">RVAC </t>
  </si>
  <si>
    <t xml:space="preserve">RPC </t>
  </si>
  <si>
    <t xml:space="preserve">RPCH </t>
  </si>
  <si>
    <t xml:space="preserve">RBX </t>
  </si>
  <si>
    <t xml:space="preserve">RPGW </t>
  </si>
  <si>
    <t xml:space="preserve">RCC </t>
  </si>
  <si>
    <t xml:space="preserve">RLC </t>
  </si>
  <si>
    <t xml:space="preserve">TWLC </t>
  </si>
  <si>
    <t xml:space="preserve">FRC </t>
  </si>
  <si>
    <t xml:space="preserve">RAC </t>
  </si>
  <si>
    <t xml:space="preserve">RAAW </t>
  </si>
  <si>
    <t xml:space="preserve">LTC </t>
  </si>
  <si>
    <t xml:space="preserve">FCC </t>
  </si>
  <si>
    <t xml:space="preserve">FHC </t>
  </si>
  <si>
    <t xml:space="preserve">FMC </t>
  </si>
  <si>
    <t xml:space="preserve">FCCR </t>
  </si>
  <si>
    <t xml:space="preserve">HSPC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</si>
</sst>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29">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ＭＳ Ｐゴシック"/>
      <family val="1"/>
      <scheme val="major"/>
    </font>
    <font>
      <sz val="12"/>
      <color rgb="FF3C4043"/>
      <name val="Arial"/>
      <family val="2"/>
    </font>
    <font>
      <sz val="11"/>
      <name val="ＭＳ Ｐゴシック"/>
      <family val="3"/>
      <charset val="128"/>
    </font>
    <font>
      <sz val="11"/>
      <color rgb="FFFF0000"/>
      <name val="맑은 고딕"/>
      <family val="2"/>
      <charset val="129"/>
    </font>
    <font>
      <sz val="11"/>
      <name val="맑은 고딕"/>
      <family val="2"/>
      <charset val="129"/>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83" fontId="17" fillId="45" borderId="31" xfId="0" applyNumberFormat="1" applyFont="1" applyFill="1" applyBorder="1" applyAlignment="1" applyProtection="1">
      <alignment horizontal="left" wrapText="1"/>
      <protection locked="0"/>
    </xf>
    <xf numFmtId="183"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49" fontId="18" fillId="45" borderId="56" xfId="0" quotePrefix="1" applyNumberFormat="1" applyFont="1" applyFill="1" applyBorder="1" applyAlignment="1" applyProtection="1">
      <alignment horizontal="left" vertical="center" wrapText="1"/>
      <protection locked="0"/>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cellStyle name="20% - Accent1 2 2" xfId="596"/>
    <cellStyle name="20% - Accent1 2 2 2" xfId="759"/>
    <cellStyle name="20% - Accent1 2 3" xfId="712"/>
    <cellStyle name="20% - Accent1 3" xfId="806"/>
    <cellStyle name="20% - Accent2 2" xfId="7"/>
    <cellStyle name="20% - Accent2 2 2" xfId="597"/>
    <cellStyle name="20% - Accent2 2 2 2" xfId="760"/>
    <cellStyle name="20% - Accent2 2 3" xfId="713"/>
    <cellStyle name="20% - Accent2 3" xfId="809"/>
    <cellStyle name="20% - Accent3 2" xfId="8"/>
    <cellStyle name="20% - Accent3 2 2" xfId="598"/>
    <cellStyle name="20% - Accent3 2 2 2" xfId="761"/>
    <cellStyle name="20% - Accent3 2 3" xfId="714"/>
    <cellStyle name="20% - Accent3 3" xfId="812"/>
    <cellStyle name="20% - Accent4 2" xfId="9"/>
    <cellStyle name="20% - Accent4 2 2" xfId="599"/>
    <cellStyle name="20% - Accent4 2 2 2" xfId="762"/>
    <cellStyle name="20% - Accent4 2 3" xfId="715"/>
    <cellStyle name="20% - Accent4 3" xfId="815"/>
    <cellStyle name="20% - Accent5 2" xfId="10"/>
    <cellStyle name="20% - Accent5 2 2" xfId="600"/>
    <cellStyle name="20% - Accent5 2 2 2" xfId="763"/>
    <cellStyle name="20% - Accent5 2 3" xfId="716"/>
    <cellStyle name="20% - Accent5 3" xfId="818"/>
    <cellStyle name="20% - Accent6 2" xfId="11"/>
    <cellStyle name="20% - Accent6 2 2" xfId="601"/>
    <cellStyle name="20% - Accent6 2 2 2" xfId="764"/>
    <cellStyle name="20% - Accent6 2 3" xfId="717"/>
    <cellStyle name="20% - Accent6 3" xfId="821"/>
    <cellStyle name="20% - アクセント 1" xfId="687" builtinId="30" customBuiltin="1"/>
    <cellStyle name="20% - アクセント 2" xfId="691" builtinId="34" customBuiltin="1"/>
    <cellStyle name="20% - アクセント 3" xfId="695" builtinId="38" customBuiltin="1"/>
    <cellStyle name="20% - アクセント 4" xfId="699" builtinId="42" customBuiltin="1"/>
    <cellStyle name="20% - アクセント 5" xfId="703" builtinId="46" customBuiltin="1"/>
    <cellStyle name="20% - アクセント 6" xfId="707" builtinId="50" customBuiltin="1"/>
    <cellStyle name="40% - Accent1 2" xfId="12"/>
    <cellStyle name="40% - Accent1 2 2" xfId="602"/>
    <cellStyle name="40% - Accent1 2 2 2" xfId="765"/>
    <cellStyle name="40% - Accent1 2 3" xfId="718"/>
    <cellStyle name="40% - Accent1 3" xfId="807"/>
    <cellStyle name="40% - Accent2 2" xfId="13"/>
    <cellStyle name="40% - Accent2 2 2" xfId="603"/>
    <cellStyle name="40% - Accent2 2 2 2" xfId="766"/>
    <cellStyle name="40% - Accent2 2 3" xfId="719"/>
    <cellStyle name="40% - Accent2 3" xfId="810"/>
    <cellStyle name="40% - Accent3 2" xfId="14"/>
    <cellStyle name="40% - Accent3 2 2" xfId="604"/>
    <cellStyle name="40% - Accent3 2 2 2" xfId="767"/>
    <cellStyle name="40% - Accent3 2 3" xfId="720"/>
    <cellStyle name="40% - Accent3 3" xfId="813"/>
    <cellStyle name="40% - Accent4 2" xfId="15"/>
    <cellStyle name="40% - Accent4 2 2" xfId="605"/>
    <cellStyle name="40% - Accent4 2 2 2" xfId="768"/>
    <cellStyle name="40% - Accent4 2 3" xfId="721"/>
    <cellStyle name="40% - Accent4 3" xfId="816"/>
    <cellStyle name="40% - Accent5 2" xfId="16"/>
    <cellStyle name="40% - Accent5 2 2" xfId="606"/>
    <cellStyle name="40% - Accent5 2 2 2" xfId="769"/>
    <cellStyle name="40% - Accent5 2 3" xfId="722"/>
    <cellStyle name="40% - Accent5 3" xfId="819"/>
    <cellStyle name="40% - Accent6 2" xfId="17"/>
    <cellStyle name="40% - Accent6 2 2" xfId="607"/>
    <cellStyle name="40% - Accent6 2 2 2" xfId="770"/>
    <cellStyle name="40% - Accent6 2 3" xfId="723"/>
    <cellStyle name="40% - Accent6 3" xfId="822"/>
    <cellStyle name="40% - アクセント 1" xfId="688" builtinId="31" customBuiltin="1"/>
    <cellStyle name="40% - アクセント 2" xfId="692" builtinId="35" customBuiltin="1"/>
    <cellStyle name="40% - アクセント 3" xfId="696" builtinId="39" customBuiltin="1"/>
    <cellStyle name="40% - アクセント 4" xfId="700" builtinId="43" customBuiltin="1"/>
    <cellStyle name="40% - アクセント 5" xfId="704" builtinId="47" customBuiltin="1"/>
    <cellStyle name="40% - アクセント 6" xfId="708" builtinId="51" customBuiltin="1"/>
    <cellStyle name="60% - Accent1 2" xfId="18"/>
    <cellStyle name="60% - Accent1 2 2" xfId="608"/>
    <cellStyle name="60% - Accent1 3" xfId="808"/>
    <cellStyle name="60% - Accent2 2" xfId="19"/>
    <cellStyle name="60% - Accent2 2 2" xfId="609"/>
    <cellStyle name="60% - Accent2 3" xfId="811"/>
    <cellStyle name="60% - Accent3 2" xfId="20"/>
    <cellStyle name="60% - Accent3 2 2" xfId="610"/>
    <cellStyle name="60% - Accent3 3" xfId="814"/>
    <cellStyle name="60% - Accent4 2" xfId="21"/>
    <cellStyle name="60% - Accent4 2 2" xfId="611"/>
    <cellStyle name="60% - Accent4 3" xfId="817"/>
    <cellStyle name="60% - Accent5 2" xfId="22"/>
    <cellStyle name="60% - Accent5 2 2" xfId="612"/>
    <cellStyle name="60% - Accent5 3" xfId="820"/>
    <cellStyle name="60% - Accent6 2" xfId="23"/>
    <cellStyle name="60% - Accent6 2 2" xfId="613"/>
    <cellStyle name="60% - Accent6 3" xfId="823"/>
    <cellStyle name="60% - アクセント 1" xfId="689" builtinId="32" customBuiltin="1"/>
    <cellStyle name="60% - アクセント 2" xfId="693" builtinId="36" customBuiltin="1"/>
    <cellStyle name="60% - アクセント 3" xfId="697" builtinId="40" customBuiltin="1"/>
    <cellStyle name="60% - アクセント 4" xfId="701" builtinId="44" customBuiltin="1"/>
    <cellStyle name="60% - アクセント 5" xfId="705" builtinId="48" customBuiltin="1"/>
    <cellStyle name="60% - アクセント 6" xfId="709" builtinId="52" customBuiltin="1"/>
    <cellStyle name="Accent1 2" xfId="24"/>
    <cellStyle name="Accent1 2 2" xfId="614"/>
    <cellStyle name="Accent2 2" xfId="25"/>
    <cellStyle name="Accent2 2 2" xfId="615"/>
    <cellStyle name="Accent3 2" xfId="26"/>
    <cellStyle name="Accent3 2 2" xfId="616"/>
    <cellStyle name="Accent4 2" xfId="27"/>
    <cellStyle name="Accent4 2 2" xfId="617"/>
    <cellStyle name="Accent5 2" xfId="28"/>
    <cellStyle name="Accent5 2 2" xfId="618"/>
    <cellStyle name="Accent6 2" xfId="29"/>
    <cellStyle name="Accent6 2 2" xfId="619"/>
    <cellStyle name="Bad 2" xfId="30"/>
    <cellStyle name="Bad 2 2" xfId="620"/>
    <cellStyle name="Bad 3" xfId="31"/>
    <cellStyle name="Bad 3 2" xfId="621"/>
    <cellStyle name="Calculation 2" xfId="32"/>
    <cellStyle name="Calculation 2 2" xfId="622"/>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4"/>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Linked Cell 2" xfId="500"/>
    <cellStyle name="Neutral 2" xfId="501"/>
    <cellStyle name="Neutral 2 2" xfId="633"/>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2" xfId="588"/>
    <cellStyle name="Total 2" xfId="589"/>
    <cellStyle name="Warning Text 2" xfId="590"/>
    <cellStyle name="アクセント 1" xfId="686" builtinId="29" customBuiltin="1"/>
    <cellStyle name="アクセント 2" xfId="690" builtinId="33" customBuiltin="1"/>
    <cellStyle name="アクセント 3" xfId="694" builtinId="37" customBuiltin="1"/>
    <cellStyle name="アクセント 4" xfId="698" builtinId="41" customBuiltin="1"/>
    <cellStyle name="アクセント 5" xfId="702" builtinId="45" customBuiltin="1"/>
    <cellStyle name="アクセント 6" xfId="706" builtinId="49" customBuiltin="1"/>
    <cellStyle name="タイトル" xfId="670" builtinId="15" customBuiltin="1"/>
    <cellStyle name="チェック セル" xfId="682" builtinId="23" customBuiltin="1"/>
    <cellStyle name="どちらでもない" xfId="677" builtinId="28" customBuiltin="1"/>
    <cellStyle name="リンク セル" xfId="681" builtinId="24" customBuiltin="1"/>
    <cellStyle name="悪い" xfId="676" builtinId="27" customBuiltin="1"/>
    <cellStyle name="一般 7" xfId="592"/>
    <cellStyle name="計算" xfId="680" builtinId="22" customBuiltin="1"/>
    <cellStyle name="警告文" xfId="683" builtinId="11" customBuiltin="1"/>
    <cellStyle name="見出し 1" xfId="671" builtinId="16" customBuiltin="1"/>
    <cellStyle name="見出し 2" xfId="672" builtinId="17" customBuiltin="1"/>
    <cellStyle name="見出し 3" xfId="673" builtinId="18" customBuiltin="1"/>
    <cellStyle name="見出し 4" xfId="674" builtinId="19" customBuiltin="1"/>
    <cellStyle name="集計" xfId="685" builtinId="25" customBuiltin="1"/>
    <cellStyle name="出力" xfId="679" builtinId="21" customBuiltin="1"/>
    <cellStyle name="説明文" xfId="684" builtinId="53" customBuiltin="1"/>
    <cellStyle name="入力" xfId="678" builtinId="20" customBuiltin="1"/>
    <cellStyle name="標準" xfId="0" builtinId="0"/>
    <cellStyle name="標準 2" xfId="593"/>
    <cellStyle name="標準 2 2" xfId="594"/>
    <cellStyle name="標準 2 3" xfId="595"/>
    <cellStyle name="良い" xfId="675" builtinId="26" customBuiltin="1"/>
    <cellStyle name="표준 2" xfId="591"/>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topLeftCell="A4" zoomScale="85" zoomScaleNormal="85" workbookViewId="0"/>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7.8">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1">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2.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49999999999997"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9.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6">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3.4">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45.80000000000001">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10.6">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8.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4.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2">
      <c r="A35" s="228"/>
      <c r="B35" s="179"/>
    </row>
    <row r="36" spans="1:2" ht="68.5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9.6">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2.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2.4">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4.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7.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2">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62">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2.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05" customHeight="1">
      <c r="A45" s="218"/>
      <c r="B45" s="179"/>
    </row>
    <row r="46" spans="1:2" ht="64.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0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2.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2.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49999999999997"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34.049999999999997" customHeight="1">
      <c r="A57" s="93" t="str">
        <f ca="1">OFFSET(L!$C$1,MATCH("Instructions"&amp;ADDRESS(ROW(),COLUMN(),4),L!$A:$A,0)-1,SL,,)</f>
        <v>10. Smelter Location: State/Province, if applicable – Provide the state or province where the smelter is located. This field is optional.</v>
      </c>
      <c r="B57" s="179"/>
    </row>
    <row r="58" spans="1:2" ht="162">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2.4">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48.6">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16.2">
      <c r="A63" s="93" t="str">
        <f ca="1">OFFSET(L!$C$1,MATCH("Instructions"&amp;ADDRESS(ROW(),COLUMN(),4),L!$A:$A,0)-1,SL,,)</f>
        <v>16. Comments – free form text field to enter any comments concerning the smelter.  Example: smelter is being acquired by Company YYY</v>
      </c>
      <c r="B63" s="179"/>
    </row>
    <row r="64" spans="1:2" ht="16.2">
      <c r="A64" s="218"/>
      <c r="B64" s="179"/>
    </row>
    <row r="65" spans="1:2" ht="32.4">
      <c r="A65" s="219" t="str">
        <f ca="1">OFFSET(L!$C$1,MATCH("Instructions"&amp;ADDRESS(ROW(),COLUMN(),4),L!$A:$A,0)-1,SL,,)</f>
        <v>Instructions for completing the Mine List Tab.
Provide answers in ENGLISH only</v>
      </c>
      <c r="B65" s="179"/>
    </row>
    <row r="66" spans="1:2" ht="32.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2.4">
      <c r="A67" s="93" t="str">
        <f ca="1">OFFSET(L!$C$1,MATCH("Instructions"&amp;ADDRESS(ROW(),COLUMN(),4),L!$A:$A,0)-1,SL,,)</f>
        <v>2. Name of Smelter(s) sourcing from this Mine Facility - When possible, fill in the name of the smelter(s) that is sourcing from the listed mine facility.</v>
      </c>
      <c r="B67" s="179"/>
    </row>
    <row r="68" spans="1:2" ht="16.2">
      <c r="A68" s="93" t="str">
        <f ca="1">OFFSET(L!$C$1,MATCH("Instructions"&amp;ADDRESS(ROW(),COLUMN(),4),L!$A:$A,0)-1,SL,,)</f>
        <v>3. Mine Facility (Site) Name - Fill in the mine facility name as you know it.</v>
      </c>
      <c r="B68" s="179"/>
    </row>
    <row r="69" spans="1:2" ht="48.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6.2">
      <c r="A70" s="93" t="str">
        <f ca="1">OFFSET(L!$C$1,MATCH("Instructions"&amp;ADDRESS(ROW(),COLUMN(),4),L!$A:$A,0)-1,SL,,)</f>
        <v>5. Source of Mine Identification Number - This is the source of the Mine Identification Number entered in Column D.</v>
      </c>
      <c r="B70" s="179"/>
    </row>
    <row r="71" spans="1:2" ht="16.2">
      <c r="A71" s="93" t="str">
        <f ca="1">OFFSET(L!$C$1,MATCH("Instructions"&amp;ADDRESS(ROW(),COLUMN(),4),L!$A:$A,0)-1,SL,,)</f>
        <v>6. Mine Facility (Site) Country - Select from dropdown, the country where the mine facility is located.</v>
      </c>
      <c r="B71" s="179"/>
    </row>
    <row r="72" spans="1:2" ht="16.2">
      <c r="A72" s="93" t="str">
        <f ca="1">OFFSET(L!$C$1,MATCH("Instructions"&amp;ADDRESS(ROW(),COLUMN(),4),L!$A:$A,0)-1,SL,,)</f>
        <v>7. Mine Facility Street -  Provide the street name on which the mine is located. This field is optional.</v>
      </c>
      <c r="B72" s="179"/>
    </row>
    <row r="73" spans="1:2" ht="16.2">
      <c r="A73" s="93" t="str">
        <f ca="1">OFFSET(L!$C$1,MATCH("Instructions"&amp;ADDRESS(ROW(),COLUMN(),4),L!$A:$A,0)-1,SL,,)</f>
        <v>8. Mine Facility City – Provide the city name of where the mine facility is located.</v>
      </c>
      <c r="B73" s="179"/>
    </row>
    <row r="74" spans="1:2" ht="16.2">
      <c r="A74" s="93" t="str">
        <f ca="1">OFFSET(L!$C$1,MATCH("Instructions"&amp;ADDRESS(ROW(),COLUMN(),4),L!$A:$A,0)-1,SL,,)</f>
        <v>9. Mine Facility Location: State/Province, if applicable – Provide the state or province where the mine facility is located.</v>
      </c>
      <c r="B74" s="179"/>
    </row>
    <row r="75" spans="1:2" ht="97.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8.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8.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2.4">
      <c r="A78" s="93" t="str">
        <f ca="1">OFFSET(L!$C$1,MATCH("Instructions"&amp;ADDRESS(ROW(),COLUMN(),4),L!$A:$A,0)-1,SL,,)</f>
        <v>13. Comments – free form text field to enter any comments concerning the mine facility.  Example: mine is being acquired by Company YYY</v>
      </c>
      <c r="B78" s="179"/>
    </row>
    <row r="79" spans="1:2" ht="16.2">
      <c r="A79" s="218"/>
      <c r="B79" s="179"/>
    </row>
    <row r="80" spans="1:2" ht="97.2">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2">
      <c r="A81" s="218"/>
      <c r="B81" s="179"/>
    </row>
    <row r="82" spans="1:2" ht="18" customHeight="1">
      <c r="A82" s="94" t="str">
        <f ca="1">OFFSET(L!$C$1,MATCH("Instructions"&amp;ADDRESS(ROW(),COLUMN(),4),L!$A:$A,0)-1,SL,,)</f>
        <v>TERMS AND CONDITIONS</v>
      </c>
      <c r="B82" s="179"/>
    </row>
    <row r="83" spans="1:2" ht="113.4">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4.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4.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9.6">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8.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6.2">
      <c r="A88" s="94" t="str">
        <f ca="1">OFFSET(L!$C$1,MATCH("Instructions"&amp;ADDRESS(ROW(),COLUMN(),4),L!$A:$A,0)-1,SL,,)</f>
        <v xml:space="preserve">By accessing and using the List or any Tool, and in consideration thereof, the User agrees to the foregoing. </v>
      </c>
      <c r="B88" s="179"/>
    </row>
    <row r="89" spans="1:2" ht="16.2">
      <c r="A89" s="93" t="str">
        <f ca="1">OFFSET(L!$C$1,MATCH("General"&amp;"Cpy",L!$A:$A,0)-1,SL,,)</f>
        <v>© 2025 Responsible Minerals Initiative. All rights reserved.</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40" customWidth="1"/>
    <col min="6" max="6" width="61.7265625" style="241"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40" t="s">
        <v>363</v>
      </c>
      <c r="F1" s="241" t="s">
        <v>364</v>
      </c>
      <c r="G1" s="126" t="s">
        <v>365</v>
      </c>
      <c r="H1" s="276" t="s">
        <v>366</v>
      </c>
      <c r="I1" s="188" t="s">
        <v>18438</v>
      </c>
    </row>
    <row r="2" spans="1:9" ht="28.2">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10.4">
      <c r="A9" s="126" t="str">
        <f t="shared" ref="A9" si="1">B9&amp;C9</f>
        <v>InstructionsA9</v>
      </c>
      <c r="B9" s="126" t="s">
        <v>367</v>
      </c>
      <c r="C9" s="126" t="s">
        <v>395</v>
      </c>
      <c r="D9" s="126" t="s">
        <v>19324</v>
      </c>
      <c r="E9" s="240" t="s">
        <v>19482</v>
      </c>
      <c r="F9" s="241" t="s">
        <v>19959</v>
      </c>
      <c r="G9" s="126" t="s">
        <v>19960</v>
      </c>
      <c r="H9" s="276" t="s">
        <v>19961</v>
      </c>
      <c r="I9" s="100" t="s">
        <v>19962</v>
      </c>
    </row>
    <row r="10" spans="1:9" ht="41.4">
      <c r="A10" s="126" t="str">
        <f t="shared" si="0"/>
        <v>InstructionsA10</v>
      </c>
      <c r="B10" s="126" t="s">
        <v>367</v>
      </c>
      <c r="C10" s="126" t="s">
        <v>396</v>
      </c>
      <c r="D10" s="126" t="s">
        <v>19325</v>
      </c>
      <c r="E10" s="240" t="s">
        <v>19991</v>
      </c>
      <c r="F10" s="241" t="s">
        <v>20003</v>
      </c>
      <c r="G10" s="126" t="s">
        <v>20015</v>
      </c>
      <c r="H10" s="276" t="s">
        <v>20027</v>
      </c>
      <c r="I10" s="126" t="s">
        <v>20040</v>
      </c>
    </row>
    <row r="11" spans="1:9" ht="28.8">
      <c r="A11" s="126" t="str">
        <f>B11&amp;C11</f>
        <v>InstructionsA11</v>
      </c>
      <c r="B11" s="126" t="s">
        <v>367</v>
      </c>
      <c r="C11" s="126" t="s">
        <v>397</v>
      </c>
      <c r="D11" s="126" t="s">
        <v>19326</v>
      </c>
      <c r="E11" s="240" t="s">
        <v>19992</v>
      </c>
      <c r="F11" s="241" t="s">
        <v>20004</v>
      </c>
      <c r="G11" s="126" t="s">
        <v>20016</v>
      </c>
      <c r="H11" s="276" t="s">
        <v>20028</v>
      </c>
      <c r="I11" s="126" t="s">
        <v>20039</v>
      </c>
    </row>
    <row r="12" spans="1:9" ht="27.6">
      <c r="A12" s="126" t="str">
        <f t="shared" si="0"/>
        <v>InstructionsA12</v>
      </c>
      <c r="B12" s="126" t="s">
        <v>367</v>
      </c>
      <c r="C12" s="126" t="s">
        <v>398</v>
      </c>
      <c r="D12" s="126" t="s">
        <v>19327</v>
      </c>
      <c r="E12" s="221" t="s">
        <v>19993</v>
      </c>
      <c r="F12" s="243" t="s">
        <v>20005</v>
      </c>
      <c r="G12" s="126" t="s">
        <v>20017</v>
      </c>
      <c r="H12" s="276" t="s">
        <v>20029</v>
      </c>
      <c r="I12" s="126" t="s">
        <v>20041</v>
      </c>
    </row>
    <row r="13" spans="1:9" ht="41.4">
      <c r="A13" s="126" t="str">
        <f t="shared" si="0"/>
        <v>InstructionsA13</v>
      </c>
      <c r="B13" s="126" t="s">
        <v>367</v>
      </c>
      <c r="C13" s="126" t="s">
        <v>399</v>
      </c>
      <c r="D13" s="126" t="s">
        <v>19328</v>
      </c>
      <c r="E13" s="240" t="s">
        <v>19994</v>
      </c>
      <c r="F13" s="241" t="s">
        <v>20006</v>
      </c>
      <c r="G13" s="126" t="s">
        <v>20018</v>
      </c>
      <c r="H13" s="276" t="s">
        <v>20030</v>
      </c>
      <c r="I13" s="126" t="s">
        <v>20042</v>
      </c>
    </row>
    <row r="14" spans="1:9" ht="69">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8">
      <c r="A16" s="126" t="str">
        <f t="shared" si="0"/>
        <v>InstructionsA16</v>
      </c>
      <c r="B16" s="126" t="s">
        <v>367</v>
      </c>
      <c r="C16" s="126" t="s">
        <v>402</v>
      </c>
      <c r="D16" s="126" t="s">
        <v>19331</v>
      </c>
      <c r="E16" s="240" t="s">
        <v>19997</v>
      </c>
      <c r="F16" s="241" t="s">
        <v>20009</v>
      </c>
      <c r="G16" s="126" t="s">
        <v>20021</v>
      </c>
      <c r="H16" s="276" t="s">
        <v>20033</v>
      </c>
      <c r="I16" s="126" t="s">
        <v>20045</v>
      </c>
    </row>
    <row r="17" spans="1:9" ht="27.6">
      <c r="A17" s="126" t="str">
        <f t="shared" si="0"/>
        <v>InstructionsA17</v>
      </c>
      <c r="B17" s="126" t="s">
        <v>367</v>
      </c>
      <c r="C17" s="126" t="s">
        <v>403</v>
      </c>
      <c r="D17" s="126" t="s">
        <v>19332</v>
      </c>
      <c r="E17" s="221" t="s">
        <v>19998</v>
      </c>
      <c r="F17" s="243" t="s">
        <v>20010</v>
      </c>
      <c r="G17" s="126" t="s">
        <v>20022</v>
      </c>
      <c r="H17" s="276" t="s">
        <v>20034</v>
      </c>
      <c r="I17" s="126" t="s">
        <v>20046</v>
      </c>
    </row>
    <row r="18" spans="1:9" ht="69">
      <c r="A18" s="126" t="str">
        <f t="shared" si="0"/>
        <v>InstructionsA18</v>
      </c>
      <c r="B18" s="126" t="s">
        <v>367</v>
      </c>
      <c r="C18" s="126" t="s">
        <v>404</v>
      </c>
      <c r="D18" s="126" t="s">
        <v>19333</v>
      </c>
      <c r="E18" s="240" t="s">
        <v>19999</v>
      </c>
      <c r="F18" s="241" t="s">
        <v>20011</v>
      </c>
      <c r="G18" s="126" t="s">
        <v>20023</v>
      </c>
      <c r="H18" s="276" t="s">
        <v>20035</v>
      </c>
      <c r="I18" s="126" t="s">
        <v>20047</v>
      </c>
    </row>
    <row r="19" spans="1:9" ht="27.6">
      <c r="A19" s="126" t="str">
        <f>B19&amp;C19</f>
        <v>InstructionsA19</v>
      </c>
      <c r="B19" s="126" t="s">
        <v>367</v>
      </c>
      <c r="C19" s="126" t="s">
        <v>405</v>
      </c>
      <c r="D19" s="126" t="s">
        <v>19334</v>
      </c>
      <c r="E19" s="126" t="s">
        <v>20000</v>
      </c>
      <c r="F19" s="243" t="s">
        <v>20012</v>
      </c>
      <c r="G19" s="126" t="s">
        <v>20024</v>
      </c>
      <c r="H19" s="276" t="s">
        <v>20036</v>
      </c>
      <c r="I19" s="126" t="s">
        <v>20048</v>
      </c>
    </row>
    <row r="20" spans="1:9" ht="41.4">
      <c r="A20" s="126" t="str">
        <f t="shared" si="0"/>
        <v>InstructionsA20</v>
      </c>
      <c r="B20" s="126" t="s">
        <v>367</v>
      </c>
      <c r="C20" s="126" t="s">
        <v>406</v>
      </c>
      <c r="D20" s="126" t="s">
        <v>19335</v>
      </c>
      <c r="E20" s="240" t="s">
        <v>20001</v>
      </c>
      <c r="F20" s="241" t="s">
        <v>20013</v>
      </c>
      <c r="G20" s="126" t="s">
        <v>20025</v>
      </c>
      <c r="H20" s="279" t="s">
        <v>20037</v>
      </c>
      <c r="I20" s="126" t="s">
        <v>20049</v>
      </c>
    </row>
    <row r="21" spans="1:9" ht="41.4">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13.4">
      <c r="A23" s="126" t="str">
        <f t="shared" si="0"/>
        <v>InstructionsA24</v>
      </c>
      <c r="B23" s="126" t="s">
        <v>367</v>
      </c>
      <c r="C23" s="126" t="s">
        <v>408</v>
      </c>
      <c r="D23" s="126" t="s">
        <v>19374</v>
      </c>
      <c r="E23" s="240" t="s">
        <v>19483</v>
      </c>
      <c r="F23" s="241" t="s">
        <v>19484</v>
      </c>
      <c r="G23" s="242" t="s">
        <v>19485</v>
      </c>
      <c r="H23" s="279" t="s">
        <v>19486</v>
      </c>
      <c r="I23" s="126" t="s">
        <v>19487</v>
      </c>
    </row>
    <row r="24" spans="1:9" ht="32.4">
      <c r="A24" s="126" t="str">
        <f>B24&amp;C24</f>
        <v>InstructionsA25</v>
      </c>
      <c r="B24" s="126" t="s">
        <v>367</v>
      </c>
      <c r="C24" s="126" t="s">
        <v>414</v>
      </c>
      <c r="D24" s="126" t="s">
        <v>409</v>
      </c>
      <c r="E24" s="240" t="s">
        <v>410</v>
      </c>
      <c r="F24" s="241" t="s">
        <v>411</v>
      </c>
      <c r="G24" s="126" t="s">
        <v>412</v>
      </c>
      <c r="H24" s="279" t="s">
        <v>413</v>
      </c>
      <c r="I24" s="126" t="s">
        <v>18442</v>
      </c>
    </row>
    <row r="25" spans="1:9" ht="82.8">
      <c r="A25" s="126" t="str">
        <f t="shared" si="0"/>
        <v>InstructionsA26</v>
      </c>
      <c r="B25" s="126" t="s">
        <v>367</v>
      </c>
      <c r="C25" s="126" t="s">
        <v>415</v>
      </c>
      <c r="D25" s="126" t="s">
        <v>19259</v>
      </c>
      <c r="E25" s="240" t="s">
        <v>19488</v>
      </c>
      <c r="F25" s="271" t="s">
        <v>19492</v>
      </c>
      <c r="G25" s="126" t="s">
        <v>19489</v>
      </c>
      <c r="H25" s="276" t="s">
        <v>19490</v>
      </c>
      <c r="I25" s="126" t="s">
        <v>19491</v>
      </c>
    </row>
    <row r="26" spans="1:9" ht="234.6">
      <c r="A26" s="126" t="str">
        <f t="shared" si="0"/>
        <v>InstructionsA27</v>
      </c>
      <c r="B26" s="126" t="s">
        <v>367</v>
      </c>
      <c r="C26" s="126" t="s">
        <v>416</v>
      </c>
      <c r="D26" s="126" t="s">
        <v>19493</v>
      </c>
      <c r="E26" s="244" t="s">
        <v>19494</v>
      </c>
      <c r="F26" s="271" t="s">
        <v>19871</v>
      </c>
      <c r="G26" s="126" t="s">
        <v>19506</v>
      </c>
      <c r="H26" s="276" t="s">
        <v>19495</v>
      </c>
      <c r="I26" s="126" t="s">
        <v>19496</v>
      </c>
    </row>
    <row r="27" spans="1:9" ht="41.4">
      <c r="A27" s="126" t="str">
        <f t="shared" si="0"/>
        <v>InstructionsA28</v>
      </c>
      <c r="B27" s="126" t="s">
        <v>367</v>
      </c>
      <c r="C27" s="126" t="s">
        <v>422</v>
      </c>
      <c r="D27" s="126" t="s">
        <v>417</v>
      </c>
      <c r="E27" s="240" t="s">
        <v>418</v>
      </c>
      <c r="F27" s="241" t="s">
        <v>419</v>
      </c>
      <c r="G27" s="126" t="s">
        <v>420</v>
      </c>
      <c r="H27" s="276" t="s">
        <v>421</v>
      </c>
      <c r="I27" s="126" t="s">
        <v>18443</v>
      </c>
    </row>
    <row r="28" spans="1:9" ht="386.4">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0.8">
      <c r="A30" s="126" t="str">
        <f t="shared" si="2"/>
        <v>InstructionsA31</v>
      </c>
      <c r="B30" s="126" t="s">
        <v>367</v>
      </c>
      <c r="C30" s="126" t="s">
        <v>425</v>
      </c>
      <c r="D30" s="126" t="s">
        <v>19321</v>
      </c>
      <c r="E30" s="381" t="s">
        <v>19875</v>
      </c>
      <c r="F30" s="241" t="s">
        <v>19874</v>
      </c>
      <c r="G30" s="126" t="s">
        <v>19876</v>
      </c>
      <c r="H30" s="276" t="s">
        <v>19877</v>
      </c>
      <c r="I30" s="126" t="s">
        <v>19878</v>
      </c>
    </row>
    <row r="31" spans="1:9" ht="234.6">
      <c r="A31" s="126" t="str">
        <f t="shared" si="2"/>
        <v>InstructionsA32</v>
      </c>
      <c r="B31" s="126" t="s">
        <v>367</v>
      </c>
      <c r="C31" s="126" t="s">
        <v>426</v>
      </c>
      <c r="D31" s="126" t="s">
        <v>19322</v>
      </c>
      <c r="E31" s="126" t="s">
        <v>19880</v>
      </c>
      <c r="F31" s="245" t="s">
        <v>19879</v>
      </c>
      <c r="G31" s="126" t="s">
        <v>19881</v>
      </c>
      <c r="H31" s="276" t="s">
        <v>19882</v>
      </c>
      <c r="I31" s="126" t="s">
        <v>19883</v>
      </c>
    </row>
    <row r="32" spans="1:9" ht="124.2">
      <c r="A32" s="126" t="str">
        <f t="shared" si="2"/>
        <v>InstructionsA33</v>
      </c>
      <c r="B32" s="126" t="s">
        <v>367</v>
      </c>
      <c r="C32" s="126" t="s">
        <v>427</v>
      </c>
      <c r="D32" s="126" t="s">
        <v>19263</v>
      </c>
      <c r="E32" s="381" t="s">
        <v>19507</v>
      </c>
      <c r="F32" s="245" t="s">
        <v>19884</v>
      </c>
      <c r="G32" s="126" t="s">
        <v>19508</v>
      </c>
      <c r="H32" s="276" t="s">
        <v>19509</v>
      </c>
      <c r="I32" s="126" t="s">
        <v>19510</v>
      </c>
    </row>
    <row r="33" spans="1:9" ht="124.2">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62.2">
      <c r="A35" s="126" t="str">
        <f t="shared" si="0"/>
        <v>InstructionsA37</v>
      </c>
      <c r="B35" s="126" t="s">
        <v>367</v>
      </c>
      <c r="C35" s="126" t="s">
        <v>429</v>
      </c>
      <c r="D35" s="126" t="s">
        <v>19262</v>
      </c>
      <c r="E35" s="240" t="s">
        <v>19519</v>
      </c>
      <c r="F35" s="241" t="s">
        <v>19887</v>
      </c>
      <c r="G35" s="248" t="s">
        <v>19520</v>
      </c>
      <c r="H35" s="276" t="s">
        <v>19521</v>
      </c>
      <c r="I35" s="126" t="s">
        <v>19522</v>
      </c>
    </row>
    <row r="36" spans="1:9" ht="55.2">
      <c r="A36" s="126" t="str">
        <f t="shared" si="0"/>
        <v>InstructionsA38</v>
      </c>
      <c r="B36" s="126" t="s">
        <v>367</v>
      </c>
      <c r="C36" s="126" t="s">
        <v>434</v>
      </c>
      <c r="D36" s="126" t="s">
        <v>19265</v>
      </c>
      <c r="E36" s="244" t="s">
        <v>430</v>
      </c>
      <c r="F36" s="271" t="s">
        <v>431</v>
      </c>
      <c r="G36" s="126" t="s">
        <v>432</v>
      </c>
      <c r="H36" s="276" t="s">
        <v>433</v>
      </c>
      <c r="I36" s="126" t="s">
        <v>18444</v>
      </c>
    </row>
    <row r="37" spans="1:9" ht="82.8">
      <c r="A37" s="126" t="str">
        <f t="shared" si="0"/>
        <v>InstructionsA39</v>
      </c>
      <c r="B37" s="126" t="s">
        <v>367</v>
      </c>
      <c r="C37" s="126" t="s">
        <v>435</v>
      </c>
      <c r="D37" s="126" t="s">
        <v>19266</v>
      </c>
      <c r="E37" s="244" t="s">
        <v>19524</v>
      </c>
      <c r="F37" s="271" t="s">
        <v>19525</v>
      </c>
      <c r="G37" s="126" t="s">
        <v>19527</v>
      </c>
      <c r="H37" s="276" t="s">
        <v>19529</v>
      </c>
      <c r="I37" s="126" t="s">
        <v>19531</v>
      </c>
    </row>
    <row r="38" spans="1:9" ht="110.4">
      <c r="A38" s="126" t="str">
        <f t="shared" si="0"/>
        <v>InstructionsA40</v>
      </c>
      <c r="B38" s="126" t="s">
        <v>367</v>
      </c>
      <c r="C38" s="126" t="s">
        <v>436</v>
      </c>
      <c r="D38" s="126" t="s">
        <v>19267</v>
      </c>
      <c r="E38" s="381" t="s">
        <v>19523</v>
      </c>
      <c r="F38" s="272" t="s">
        <v>19888</v>
      </c>
      <c r="G38" s="126" t="s">
        <v>19526</v>
      </c>
      <c r="H38" s="276" t="s">
        <v>19528</v>
      </c>
      <c r="I38" s="126" t="s">
        <v>19530</v>
      </c>
    </row>
    <row r="39" spans="1:9" ht="179.4">
      <c r="A39" s="126" t="str">
        <f t="shared" si="0"/>
        <v>InstructionsA41</v>
      </c>
      <c r="B39" s="126" t="s">
        <v>367</v>
      </c>
      <c r="C39" s="126" t="s">
        <v>442</v>
      </c>
      <c r="D39" s="126" t="s">
        <v>437</v>
      </c>
      <c r="E39" s="247" t="s">
        <v>438</v>
      </c>
      <c r="F39" s="273" t="s">
        <v>439</v>
      </c>
      <c r="G39" s="246" t="s">
        <v>440</v>
      </c>
      <c r="H39" s="276" t="s">
        <v>441</v>
      </c>
      <c r="I39" s="126" t="s">
        <v>18445</v>
      </c>
    </row>
    <row r="40" spans="1:9" ht="220.8">
      <c r="A40" s="126" t="str">
        <f>B40&amp;C40</f>
        <v>InstructionsA42</v>
      </c>
      <c r="B40" s="126" t="s">
        <v>367</v>
      </c>
      <c r="C40" s="126" t="s">
        <v>448</v>
      </c>
      <c r="D40" s="126" t="s">
        <v>443</v>
      </c>
      <c r="E40" s="247" t="s">
        <v>444</v>
      </c>
      <c r="F40" s="273" t="s">
        <v>445</v>
      </c>
      <c r="G40" s="249" t="s">
        <v>446</v>
      </c>
      <c r="H40" s="280" t="s">
        <v>447</v>
      </c>
      <c r="I40" s="126" t="s">
        <v>18446</v>
      </c>
    </row>
    <row r="41" spans="1:9" ht="220.8">
      <c r="A41" s="126" t="str">
        <f>B41&amp;C41</f>
        <v>InstructionsA43</v>
      </c>
      <c r="B41" s="126" t="s">
        <v>367</v>
      </c>
      <c r="C41" s="126" t="s">
        <v>454</v>
      </c>
      <c r="D41" s="126" t="s">
        <v>449</v>
      </c>
      <c r="E41" s="240" t="s">
        <v>450</v>
      </c>
      <c r="F41" s="271" t="s">
        <v>451</v>
      </c>
      <c r="G41" s="126" t="s">
        <v>452</v>
      </c>
      <c r="H41" s="276" t="s">
        <v>453</v>
      </c>
      <c r="I41" s="126" t="s">
        <v>18447</v>
      </c>
    </row>
    <row r="42" spans="1:9" ht="82.8">
      <c r="A42" s="126" t="str">
        <f t="shared" si="0"/>
        <v>InstructionsA44</v>
      </c>
      <c r="B42" s="126" t="s">
        <v>367</v>
      </c>
      <c r="C42" s="126" t="s">
        <v>19339</v>
      </c>
      <c r="D42" s="126" t="s">
        <v>455</v>
      </c>
      <c r="E42" s="240" t="s">
        <v>456</v>
      </c>
      <c r="F42" s="271" t="s">
        <v>19533</v>
      </c>
      <c r="G42" s="126" t="s">
        <v>457</v>
      </c>
      <c r="H42" s="276" t="s">
        <v>458</v>
      </c>
      <c r="I42" s="126" t="s">
        <v>18448</v>
      </c>
    </row>
    <row r="43" spans="1:9" ht="69">
      <c r="A43" s="126" t="str">
        <f t="shared" si="0"/>
        <v>InstructionsA46</v>
      </c>
      <c r="B43" s="126" t="s">
        <v>367</v>
      </c>
      <c r="C43" s="126" t="s">
        <v>464</v>
      </c>
      <c r="D43" s="126" t="s">
        <v>459</v>
      </c>
      <c r="E43" s="240" t="s">
        <v>460</v>
      </c>
      <c r="F43" s="241" t="s">
        <v>461</v>
      </c>
      <c r="G43" s="126" t="s">
        <v>462</v>
      </c>
      <c r="H43" s="276" t="s">
        <v>463</v>
      </c>
      <c r="I43" s="126" t="s">
        <v>18449</v>
      </c>
    </row>
    <row r="44" spans="1:9" ht="96.6">
      <c r="A44" s="126" t="str">
        <f t="shared" si="0"/>
        <v>InstructionsA47</v>
      </c>
      <c r="B44" s="126" t="s">
        <v>367</v>
      </c>
      <c r="C44" s="126" t="s">
        <v>19340</v>
      </c>
      <c r="D44" s="126" t="s">
        <v>19268</v>
      </c>
      <c r="E44" s="244" t="s">
        <v>465</v>
      </c>
      <c r="F44" s="271" t="s">
        <v>466</v>
      </c>
      <c r="G44" s="248" t="s">
        <v>467</v>
      </c>
      <c r="H44" s="276" t="s">
        <v>468</v>
      </c>
      <c r="I44" s="126" t="s">
        <v>18450</v>
      </c>
    </row>
    <row r="45" spans="1:9" ht="69">
      <c r="A45" s="126" t="str">
        <f t="shared" si="0"/>
        <v>InstructionsA48</v>
      </c>
      <c r="B45" s="234" t="s">
        <v>367</v>
      </c>
      <c r="C45" s="126" t="s">
        <v>469</v>
      </c>
      <c r="D45" s="234" t="s">
        <v>470</v>
      </c>
      <c r="E45" s="240" t="s">
        <v>471</v>
      </c>
      <c r="F45" s="241" t="s">
        <v>472</v>
      </c>
      <c r="G45" s="250" t="s">
        <v>473</v>
      </c>
      <c r="H45" s="276" t="s">
        <v>474</v>
      </c>
      <c r="I45" s="126" t="s">
        <v>18451</v>
      </c>
    </row>
    <row r="46" spans="1:9" ht="69">
      <c r="A46" s="126" t="str">
        <f>B46&amp;C46</f>
        <v>InstructionsA49</v>
      </c>
      <c r="B46" s="126" t="s">
        <v>367</v>
      </c>
      <c r="C46" s="126" t="s">
        <v>475</v>
      </c>
      <c r="D46" s="126" t="s">
        <v>19389</v>
      </c>
      <c r="E46" s="126" t="s">
        <v>19532</v>
      </c>
      <c r="F46" s="241" t="s">
        <v>19889</v>
      </c>
      <c r="G46" s="126" t="s">
        <v>19534</v>
      </c>
      <c r="H46" s="279" t="s">
        <v>19535</v>
      </c>
      <c r="I46" s="126" t="s">
        <v>19536</v>
      </c>
    </row>
    <row r="47" spans="1:9" ht="138">
      <c r="A47" s="126" t="str">
        <f t="shared" si="0"/>
        <v>InstructionsA50</v>
      </c>
      <c r="B47" s="126" t="s">
        <v>367</v>
      </c>
      <c r="C47" s="126" t="s">
        <v>476</v>
      </c>
      <c r="D47" s="126" t="s">
        <v>477</v>
      </c>
      <c r="E47" s="274" t="s">
        <v>478</v>
      </c>
      <c r="F47" s="271" t="s">
        <v>479</v>
      </c>
      <c r="G47" s="126" t="s">
        <v>480</v>
      </c>
      <c r="H47" s="276" t="s">
        <v>481</v>
      </c>
      <c r="I47" s="126" t="s">
        <v>18452</v>
      </c>
    </row>
    <row r="48" spans="1:9" ht="69">
      <c r="A48" s="126" t="str">
        <f t="shared" si="0"/>
        <v>InstructionsA51</v>
      </c>
      <c r="B48" s="126" t="s">
        <v>367</v>
      </c>
      <c r="C48" s="126" t="s">
        <v>482</v>
      </c>
      <c r="D48" s="126" t="s">
        <v>19388</v>
      </c>
      <c r="E48" s="240" t="s">
        <v>483</v>
      </c>
      <c r="F48" s="241" t="s">
        <v>484</v>
      </c>
      <c r="G48" s="126" t="s">
        <v>485</v>
      </c>
      <c r="H48" s="276" t="s">
        <v>486</v>
      </c>
      <c r="I48" s="126" t="s">
        <v>18453</v>
      </c>
    </row>
    <row r="49" spans="1:9" ht="82.8">
      <c r="A49" s="126" t="str">
        <f t="shared" si="0"/>
        <v>InstructionsA52</v>
      </c>
      <c r="B49" s="126" t="s">
        <v>367</v>
      </c>
      <c r="C49" s="126" t="s">
        <v>487</v>
      </c>
      <c r="D49" s="126" t="s">
        <v>488</v>
      </c>
      <c r="E49" s="240" t="s">
        <v>489</v>
      </c>
      <c r="F49" s="241" t="s">
        <v>490</v>
      </c>
      <c r="G49" s="251" t="s">
        <v>491</v>
      </c>
      <c r="H49" s="276" t="s">
        <v>492</v>
      </c>
      <c r="I49" s="126" t="s">
        <v>18454</v>
      </c>
    </row>
    <row r="50" spans="1:9" ht="110.4">
      <c r="A50" s="126" t="str">
        <f>B50&amp;C50</f>
        <v>InstructionsA53</v>
      </c>
      <c r="B50" s="126" t="s">
        <v>367</v>
      </c>
      <c r="C50" s="126" t="s">
        <v>493</v>
      </c>
      <c r="D50" s="126" t="s">
        <v>494</v>
      </c>
      <c r="E50" s="240" t="s">
        <v>495</v>
      </c>
      <c r="F50" s="241" t="s">
        <v>496</v>
      </c>
      <c r="G50" s="251" t="s">
        <v>497</v>
      </c>
      <c r="H50" s="279" t="s">
        <v>498</v>
      </c>
      <c r="I50" s="126" t="s">
        <v>18455</v>
      </c>
    </row>
    <row r="51" spans="1:9" ht="69">
      <c r="A51" s="126" t="str">
        <f>B51&amp;C51</f>
        <v>InstructionsA54</v>
      </c>
      <c r="B51" s="126" t="s">
        <v>367</v>
      </c>
      <c r="C51" s="126" t="s">
        <v>499</v>
      </c>
      <c r="D51" s="126" t="s">
        <v>500</v>
      </c>
      <c r="E51" s="240" t="s">
        <v>501</v>
      </c>
      <c r="F51" s="241" t="s">
        <v>502</v>
      </c>
      <c r="G51" s="251" t="s">
        <v>503</v>
      </c>
      <c r="H51" s="276" t="s">
        <v>504</v>
      </c>
      <c r="I51" s="126" t="s">
        <v>18456</v>
      </c>
    </row>
    <row r="52" spans="1:9" ht="41.4">
      <c r="A52" s="126" t="str">
        <f t="shared" si="0"/>
        <v>InstructionsA55</v>
      </c>
      <c r="B52" s="126" t="s">
        <v>367</v>
      </c>
      <c r="C52" s="126" t="s">
        <v>505</v>
      </c>
      <c r="D52" s="126" t="s">
        <v>506</v>
      </c>
      <c r="E52" s="240" t="s">
        <v>507</v>
      </c>
      <c r="F52" s="241" t="s">
        <v>508</v>
      </c>
      <c r="G52" s="251" t="s">
        <v>509</v>
      </c>
      <c r="H52" s="276" t="s">
        <v>510</v>
      </c>
      <c r="I52" s="126" t="s">
        <v>18457</v>
      </c>
    </row>
    <row r="53" spans="1:9" ht="41.4">
      <c r="A53" s="126" t="str">
        <f t="shared" si="0"/>
        <v>InstructionsA56</v>
      </c>
      <c r="B53" s="126" t="s">
        <v>367</v>
      </c>
      <c r="C53" s="126" t="s">
        <v>511</v>
      </c>
      <c r="D53" s="126" t="s">
        <v>512</v>
      </c>
      <c r="E53" s="240" t="s">
        <v>513</v>
      </c>
      <c r="F53" s="241" t="s">
        <v>514</v>
      </c>
      <c r="G53" s="126" t="s">
        <v>515</v>
      </c>
      <c r="H53" s="276" t="s">
        <v>516</v>
      </c>
      <c r="I53" s="126" t="s">
        <v>18458</v>
      </c>
    </row>
    <row r="54" spans="1:9" ht="55.2">
      <c r="A54" s="126" t="str">
        <f t="shared" si="0"/>
        <v>InstructionsA57</v>
      </c>
      <c r="B54" s="126" t="s">
        <v>367</v>
      </c>
      <c r="C54" s="126" t="s">
        <v>517</v>
      </c>
      <c r="D54" s="126" t="s">
        <v>518</v>
      </c>
      <c r="E54" s="240" t="s">
        <v>519</v>
      </c>
      <c r="F54" s="241" t="s">
        <v>520</v>
      </c>
      <c r="G54" s="252" t="s">
        <v>521</v>
      </c>
      <c r="H54" s="276" t="s">
        <v>522</v>
      </c>
      <c r="I54" s="126" t="s">
        <v>18459</v>
      </c>
    </row>
    <row r="55" spans="1:9" ht="303.60000000000002">
      <c r="A55" s="126" t="str">
        <f t="shared" si="0"/>
        <v>InstructionsA58</v>
      </c>
      <c r="B55" s="126" t="s">
        <v>367</v>
      </c>
      <c r="C55" s="126" t="s">
        <v>523</v>
      </c>
      <c r="D55" s="126" t="s">
        <v>524</v>
      </c>
      <c r="E55" s="240" t="s">
        <v>525</v>
      </c>
      <c r="F55" s="241" t="s">
        <v>526</v>
      </c>
      <c r="G55" s="251" t="s">
        <v>527</v>
      </c>
      <c r="H55" s="276" t="s">
        <v>528</v>
      </c>
      <c r="I55" s="126" t="s">
        <v>18466</v>
      </c>
    </row>
    <row r="56" spans="1:9" ht="82.8">
      <c r="A56" s="126" t="str">
        <f t="shared" si="0"/>
        <v>InstructionsA59</v>
      </c>
      <c r="B56" s="126" t="s">
        <v>367</v>
      </c>
      <c r="C56" s="126" t="s">
        <v>529</v>
      </c>
      <c r="D56" s="126" t="s">
        <v>530</v>
      </c>
      <c r="E56" s="240" t="s">
        <v>531</v>
      </c>
      <c r="F56" s="241" t="s">
        <v>532</v>
      </c>
      <c r="G56" s="126" t="s">
        <v>533</v>
      </c>
      <c r="H56" s="276" t="s">
        <v>534</v>
      </c>
      <c r="I56" s="126" t="s">
        <v>18460</v>
      </c>
    </row>
    <row r="57" spans="1:9" ht="151.80000000000001">
      <c r="A57" s="126" t="str">
        <f t="shared" si="0"/>
        <v>InstructionsA60</v>
      </c>
      <c r="B57" s="126" t="s">
        <v>367</v>
      </c>
      <c r="C57" s="126" t="s">
        <v>535</v>
      </c>
      <c r="D57" s="126" t="s">
        <v>536</v>
      </c>
      <c r="E57" s="240" t="s">
        <v>537</v>
      </c>
      <c r="F57" s="241" t="s">
        <v>538</v>
      </c>
      <c r="G57" s="251" t="s">
        <v>539</v>
      </c>
      <c r="H57" s="276" t="s">
        <v>540</v>
      </c>
      <c r="I57" s="126" t="s">
        <v>18461</v>
      </c>
    </row>
    <row r="58" spans="1:9" ht="179.4">
      <c r="A58" s="126" t="str">
        <f t="shared" si="0"/>
        <v>InstructionsA61</v>
      </c>
      <c r="B58" s="126" t="s">
        <v>367</v>
      </c>
      <c r="C58" s="126" t="s">
        <v>541</v>
      </c>
      <c r="D58" s="126" t="s">
        <v>542</v>
      </c>
      <c r="E58" s="240" t="s">
        <v>543</v>
      </c>
      <c r="F58" s="241" t="s">
        <v>544</v>
      </c>
      <c r="G58" s="251" t="s">
        <v>545</v>
      </c>
      <c r="H58" s="276" t="s">
        <v>546</v>
      </c>
      <c r="I58" s="126" t="s">
        <v>18462</v>
      </c>
    </row>
    <row r="59" spans="1:9" ht="113.4">
      <c r="A59" s="126" t="str">
        <f>B59&amp;C59</f>
        <v>InstructionsA62</v>
      </c>
      <c r="B59" s="126" t="s">
        <v>367</v>
      </c>
      <c r="C59" s="126" t="s">
        <v>547</v>
      </c>
      <c r="D59" s="126" t="s">
        <v>548</v>
      </c>
      <c r="E59" s="274" t="s">
        <v>549</v>
      </c>
      <c r="F59" s="271" t="s">
        <v>550</v>
      </c>
      <c r="G59" s="251" t="s">
        <v>551</v>
      </c>
      <c r="H59" s="281" t="s">
        <v>552</v>
      </c>
      <c r="I59" s="126" t="s">
        <v>18463</v>
      </c>
    </row>
    <row r="60" spans="1:9" ht="43.2">
      <c r="A60" s="126" t="str">
        <f t="shared" si="0"/>
        <v>InstructionsA63</v>
      </c>
      <c r="B60" s="126" t="s">
        <v>367</v>
      </c>
      <c r="C60" s="126" t="s">
        <v>553</v>
      </c>
      <c r="D60" s="126" t="s">
        <v>554</v>
      </c>
      <c r="E60" s="240" t="s">
        <v>555</v>
      </c>
      <c r="F60" s="241" t="s">
        <v>556</v>
      </c>
      <c r="G60" s="126" t="s">
        <v>557</v>
      </c>
      <c r="H60" s="276" t="s">
        <v>558</v>
      </c>
      <c r="I60" s="126" t="s">
        <v>18464</v>
      </c>
    </row>
    <row r="61" spans="1:9" ht="27.6">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9">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5.2">
      <c r="A63" s="126" t="str">
        <f t="shared" si="4"/>
        <v>InstructionsA67</v>
      </c>
      <c r="B63" s="126" t="s">
        <v>367</v>
      </c>
      <c r="C63" s="126" t="s">
        <v>565</v>
      </c>
      <c r="D63" s="126" t="s">
        <v>19396</v>
      </c>
      <c r="E63" s="240" t="s">
        <v>19397</v>
      </c>
      <c r="F63" s="241" t="s">
        <v>19398</v>
      </c>
      <c r="G63" s="126" t="s">
        <v>19399</v>
      </c>
      <c r="H63" s="276" t="s">
        <v>19400</v>
      </c>
      <c r="I63" s="126" t="s">
        <v>19401</v>
      </c>
    </row>
    <row r="64" spans="1:9" ht="27.6">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6.6">
      <c r="A65" s="126" t="str">
        <f t="shared" si="5"/>
        <v>InstructionsA69</v>
      </c>
      <c r="B65" s="126" t="s">
        <v>367</v>
      </c>
      <c r="C65" s="126" t="s">
        <v>577</v>
      </c>
      <c r="D65" s="126" t="s">
        <v>19408</v>
      </c>
      <c r="E65" s="240" t="s">
        <v>19409</v>
      </c>
      <c r="F65" s="241" t="s">
        <v>19410</v>
      </c>
      <c r="G65" s="126" t="s">
        <v>19411</v>
      </c>
      <c r="H65" s="276" t="s">
        <v>19412</v>
      </c>
      <c r="I65" s="126" t="s">
        <v>19413</v>
      </c>
    </row>
    <row r="66" spans="1:9" ht="41.4">
      <c r="A66" s="126" t="str">
        <f t="shared" si="5"/>
        <v>InstructionsA70</v>
      </c>
      <c r="B66" s="126" t="s">
        <v>367</v>
      </c>
      <c r="C66" s="126" t="s">
        <v>583</v>
      </c>
      <c r="D66" s="126" t="s">
        <v>19414</v>
      </c>
      <c r="E66" s="240" t="s">
        <v>19415</v>
      </c>
      <c r="F66" s="241" t="s">
        <v>19416</v>
      </c>
      <c r="G66" s="126" t="s">
        <v>19417</v>
      </c>
      <c r="H66" s="276" t="s">
        <v>19418</v>
      </c>
      <c r="I66" s="126" t="s">
        <v>19419</v>
      </c>
    </row>
    <row r="67" spans="1:9" ht="28.8">
      <c r="A67" s="126" t="str">
        <f t="shared" si="5"/>
        <v>InstructionsA71</v>
      </c>
      <c r="B67" s="126" t="s">
        <v>367</v>
      </c>
      <c r="C67" s="126" t="s">
        <v>589</v>
      </c>
      <c r="D67" s="126" t="s">
        <v>19420</v>
      </c>
      <c r="E67" s="240" t="s">
        <v>19421</v>
      </c>
      <c r="F67" s="241" t="s">
        <v>19422</v>
      </c>
      <c r="G67" s="126" t="s">
        <v>19423</v>
      </c>
      <c r="H67" s="276" t="s">
        <v>19424</v>
      </c>
      <c r="I67" s="126" t="s">
        <v>19425</v>
      </c>
    </row>
    <row r="68" spans="1:9" ht="41.4">
      <c r="A68" s="126" t="str">
        <f t="shared" si="5"/>
        <v>InstructionsA72</v>
      </c>
      <c r="B68" s="126" t="s">
        <v>367</v>
      </c>
      <c r="C68" s="126" t="s">
        <v>595</v>
      </c>
      <c r="D68" s="126" t="s">
        <v>19426</v>
      </c>
      <c r="E68" s="240" t="s">
        <v>19427</v>
      </c>
      <c r="F68" s="241" t="s">
        <v>19428</v>
      </c>
      <c r="G68" s="126" t="s">
        <v>19429</v>
      </c>
      <c r="H68" s="276" t="s">
        <v>19430</v>
      </c>
      <c r="I68" s="126" t="s">
        <v>19431</v>
      </c>
    </row>
    <row r="69" spans="1:9" ht="41.4">
      <c r="A69" s="126" t="str">
        <f t="shared" si="5"/>
        <v>InstructionsA73</v>
      </c>
      <c r="B69" s="126" t="s">
        <v>367</v>
      </c>
      <c r="C69" s="126" t="s">
        <v>601</v>
      </c>
      <c r="D69" s="126" t="s">
        <v>19432</v>
      </c>
      <c r="E69" s="240" t="s">
        <v>19433</v>
      </c>
      <c r="F69" s="241" t="s">
        <v>19434</v>
      </c>
      <c r="G69" s="126" t="s">
        <v>19435</v>
      </c>
      <c r="H69" s="276" t="s">
        <v>19436</v>
      </c>
      <c r="I69" s="126" t="s">
        <v>19437</v>
      </c>
    </row>
    <row r="70" spans="1:9" ht="55.2">
      <c r="A70" s="126" t="str">
        <f t="shared" si="5"/>
        <v>InstructionsA74</v>
      </c>
      <c r="B70" s="126" t="s">
        <v>367</v>
      </c>
      <c r="C70" s="126" t="s">
        <v>19469</v>
      </c>
      <c r="D70" s="126" t="s">
        <v>19438</v>
      </c>
      <c r="E70" s="240" t="s">
        <v>19439</v>
      </c>
      <c r="F70" s="241" t="s">
        <v>19440</v>
      </c>
      <c r="G70" s="126" t="s">
        <v>19441</v>
      </c>
      <c r="H70" s="276" t="s">
        <v>19442</v>
      </c>
      <c r="I70" s="126" t="s">
        <v>19443</v>
      </c>
    </row>
    <row r="71" spans="1:9" ht="193.2">
      <c r="A71" s="126" t="str">
        <f t="shared" si="5"/>
        <v>InstructionsA75</v>
      </c>
      <c r="B71" s="126" t="s">
        <v>367</v>
      </c>
      <c r="C71" s="126" t="s">
        <v>19470</v>
      </c>
      <c r="D71" s="126" t="s">
        <v>19444</v>
      </c>
      <c r="E71" s="240" t="s">
        <v>19445</v>
      </c>
      <c r="F71" s="241" t="s">
        <v>19446</v>
      </c>
      <c r="G71" s="126" t="s">
        <v>19447</v>
      </c>
      <c r="H71" s="276" t="s">
        <v>19448</v>
      </c>
      <c r="I71" s="126" t="s">
        <v>19449</v>
      </c>
    </row>
    <row r="72" spans="1:9" ht="69">
      <c r="A72" s="126" t="str">
        <f t="shared" si="5"/>
        <v>InstructionsA76</v>
      </c>
      <c r="B72" s="126" t="s">
        <v>367</v>
      </c>
      <c r="C72" s="126" t="s">
        <v>19471</v>
      </c>
      <c r="D72" s="126" t="s">
        <v>19450</v>
      </c>
      <c r="E72" s="240" t="s">
        <v>19451</v>
      </c>
      <c r="F72" s="241" t="s">
        <v>19452</v>
      </c>
      <c r="G72" s="126" t="s">
        <v>19453</v>
      </c>
      <c r="H72" s="276" t="s">
        <v>19454</v>
      </c>
      <c r="I72" s="126" t="s">
        <v>19455</v>
      </c>
    </row>
    <row r="73" spans="1:9" ht="124.2">
      <c r="A73" s="126" t="str">
        <f t="shared" si="5"/>
        <v>InstructionsA77</v>
      </c>
      <c r="B73" s="126" t="s">
        <v>367</v>
      </c>
      <c r="C73" s="126" t="s">
        <v>19472</v>
      </c>
      <c r="D73" s="126" t="s">
        <v>19456</v>
      </c>
      <c r="E73" s="240" t="s">
        <v>19457</v>
      </c>
      <c r="F73" s="241" t="s">
        <v>19458</v>
      </c>
      <c r="G73" s="126" t="s">
        <v>19459</v>
      </c>
      <c r="H73" s="276" t="s">
        <v>19460</v>
      </c>
      <c r="I73" s="126" t="s">
        <v>19461</v>
      </c>
    </row>
    <row r="74" spans="1:9" ht="41.4">
      <c r="A74" s="126" t="str">
        <f t="shared" si="5"/>
        <v>InstructionsA78</v>
      </c>
      <c r="B74" s="126" t="s">
        <v>367</v>
      </c>
      <c r="C74" s="126" t="s">
        <v>19473</v>
      </c>
      <c r="D74" s="126" t="s">
        <v>19462</v>
      </c>
      <c r="E74" s="240" t="s">
        <v>19463</v>
      </c>
      <c r="F74" s="241" t="s">
        <v>19464</v>
      </c>
      <c r="G74" s="126" t="s">
        <v>19465</v>
      </c>
      <c r="H74" s="276" t="s">
        <v>19466</v>
      </c>
      <c r="I74" s="126" t="s">
        <v>19467</v>
      </c>
    </row>
    <row r="75" spans="1:9" ht="194.4">
      <c r="A75" s="126" t="str">
        <f>B75&amp;C75</f>
        <v>InstructionsA80</v>
      </c>
      <c r="B75" s="126" t="s">
        <v>367</v>
      </c>
      <c r="C75" s="126" t="s">
        <v>19474</v>
      </c>
      <c r="D75" s="126" t="s">
        <v>560</v>
      </c>
      <c r="E75" s="240" t="s">
        <v>561</v>
      </c>
      <c r="F75" s="241" t="s">
        <v>562</v>
      </c>
      <c r="G75" s="126" t="s">
        <v>563</v>
      </c>
      <c r="H75" s="279" t="s">
        <v>564</v>
      </c>
      <c r="I75" s="126" t="s">
        <v>18465</v>
      </c>
    </row>
    <row r="76" spans="1:9" ht="28.8">
      <c r="A76" s="126" t="str">
        <f t="shared" si="0"/>
        <v>InstructionsA82</v>
      </c>
      <c r="B76" s="126" t="s">
        <v>367</v>
      </c>
      <c r="C76" s="126" t="s">
        <v>19475</v>
      </c>
      <c r="D76" s="126" t="s">
        <v>566</v>
      </c>
      <c r="E76" s="240" t="s">
        <v>567</v>
      </c>
      <c r="F76" s="241" t="s">
        <v>568</v>
      </c>
      <c r="G76" s="126" t="s">
        <v>569</v>
      </c>
      <c r="H76" s="279" t="s">
        <v>570</v>
      </c>
      <c r="I76" s="126" t="s">
        <v>18467</v>
      </c>
    </row>
    <row r="77" spans="1:9" ht="276">
      <c r="A77" s="126" t="str">
        <f t="shared" si="0"/>
        <v>InstructionsA83</v>
      </c>
      <c r="B77" s="126" t="s">
        <v>367</v>
      </c>
      <c r="C77" s="126" t="s">
        <v>19476</v>
      </c>
      <c r="D77" s="126" t="s">
        <v>572</v>
      </c>
      <c r="E77" s="240" t="s">
        <v>573</v>
      </c>
      <c r="F77" s="241" t="s">
        <v>574</v>
      </c>
      <c r="G77" s="251" t="s">
        <v>575</v>
      </c>
      <c r="H77" s="276" t="s">
        <v>576</v>
      </c>
      <c r="I77" s="126" t="s">
        <v>18473</v>
      </c>
    </row>
    <row r="78" spans="1:9" ht="151.80000000000001">
      <c r="A78" s="126" t="str">
        <f t="shared" si="0"/>
        <v>InstructionsA84</v>
      </c>
      <c r="B78" s="126" t="s">
        <v>367</v>
      </c>
      <c r="C78" s="126" t="s">
        <v>19477</v>
      </c>
      <c r="D78" s="126" t="s">
        <v>578</v>
      </c>
      <c r="E78" s="240" t="s">
        <v>579</v>
      </c>
      <c r="F78" s="241" t="s">
        <v>580</v>
      </c>
      <c r="G78" s="251" t="s">
        <v>581</v>
      </c>
      <c r="H78" s="276" t="s">
        <v>582</v>
      </c>
      <c r="I78" s="126" t="s">
        <v>18468</v>
      </c>
    </row>
    <row r="79" spans="1:9" ht="138">
      <c r="A79" s="126" t="str">
        <f t="shared" si="0"/>
        <v>InstructionsA85</v>
      </c>
      <c r="B79" s="126" t="s">
        <v>367</v>
      </c>
      <c r="C79" s="126" t="s">
        <v>19478</v>
      </c>
      <c r="D79" s="126" t="s">
        <v>584</v>
      </c>
      <c r="E79" s="240" t="s">
        <v>585</v>
      </c>
      <c r="F79" s="241" t="s">
        <v>586</v>
      </c>
      <c r="G79" s="251" t="s">
        <v>587</v>
      </c>
      <c r="H79" s="276" t="s">
        <v>588</v>
      </c>
      <c r="I79" s="126" t="s">
        <v>18469</v>
      </c>
    </row>
    <row r="80" spans="1:9" ht="276">
      <c r="A80" s="126" t="str">
        <f t="shared" si="0"/>
        <v>InstructionsA86</v>
      </c>
      <c r="B80" s="126" t="s">
        <v>367</v>
      </c>
      <c r="C80" s="126" t="s">
        <v>19479</v>
      </c>
      <c r="D80" s="126" t="s">
        <v>590</v>
      </c>
      <c r="E80" s="240" t="s">
        <v>591</v>
      </c>
      <c r="F80" s="241" t="s">
        <v>592</v>
      </c>
      <c r="G80" s="251" t="s">
        <v>593</v>
      </c>
      <c r="H80" s="276" t="s">
        <v>594</v>
      </c>
      <c r="I80" s="126" t="s">
        <v>18470</v>
      </c>
    </row>
    <row r="81" spans="1:9" ht="96.6">
      <c r="A81" s="126" t="str">
        <f t="shared" si="0"/>
        <v>InstructionsA87</v>
      </c>
      <c r="B81" s="126" t="s">
        <v>367</v>
      </c>
      <c r="C81" s="126" t="s">
        <v>19480</v>
      </c>
      <c r="D81" s="126" t="s">
        <v>596</v>
      </c>
      <c r="E81" s="240" t="s">
        <v>597</v>
      </c>
      <c r="F81" s="241" t="s">
        <v>598</v>
      </c>
      <c r="G81" s="251" t="s">
        <v>599</v>
      </c>
      <c r="H81" s="276" t="s">
        <v>600</v>
      </c>
      <c r="I81" s="126" t="s">
        <v>18471</v>
      </c>
    </row>
    <row r="82" spans="1:9" ht="41.4">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8">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8">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8">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8">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8">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8">
      <c r="A96" s="126" t="str">
        <f t="shared" si="7"/>
        <v>DefinitionsB15</v>
      </c>
      <c r="B96" s="126" t="s">
        <v>607</v>
      </c>
      <c r="C96" s="126" t="s">
        <v>682</v>
      </c>
      <c r="D96" s="246" t="s">
        <v>660</v>
      </c>
      <c r="E96" s="246" t="s">
        <v>661</v>
      </c>
      <c r="F96" s="254" t="s">
        <v>662</v>
      </c>
      <c r="G96" s="255" t="s">
        <v>663</v>
      </c>
      <c r="H96" s="276" t="s">
        <v>664</v>
      </c>
      <c r="I96" s="188" t="s">
        <v>18487</v>
      </c>
    </row>
    <row r="97" spans="1:9" ht="13.8">
      <c r="A97" s="126" t="str">
        <f t="shared" si="7"/>
        <v>DefinitionsB16</v>
      </c>
      <c r="B97" s="126" t="s">
        <v>607</v>
      </c>
      <c r="C97" s="126" t="s">
        <v>688</v>
      </c>
      <c r="D97" s="246" t="s">
        <v>666</v>
      </c>
      <c r="E97" s="246" t="s">
        <v>667</v>
      </c>
      <c r="F97" s="254" t="s">
        <v>668</v>
      </c>
      <c r="G97" s="256" t="s">
        <v>669</v>
      </c>
      <c r="H97" s="276" t="s">
        <v>18485</v>
      </c>
      <c r="I97" s="188" t="s">
        <v>18488</v>
      </c>
    </row>
    <row r="98" spans="1:9" ht="13.8">
      <c r="A98" s="126" t="str">
        <f t="shared" si="7"/>
        <v>DefinitionsB17</v>
      </c>
      <c r="B98" s="126" t="s">
        <v>607</v>
      </c>
      <c r="C98" s="126" t="s">
        <v>691</v>
      </c>
      <c r="D98" s="246" t="s">
        <v>19856</v>
      </c>
      <c r="E98" s="246" t="s">
        <v>19857</v>
      </c>
      <c r="F98" s="254" t="s">
        <v>19868</v>
      </c>
      <c r="G98" s="256" t="s">
        <v>19858</v>
      </c>
      <c r="H98" s="280" t="s">
        <v>19869</v>
      </c>
      <c r="I98" s="246" t="s">
        <v>19859</v>
      </c>
    </row>
    <row r="99" spans="1:9" ht="13.8">
      <c r="A99" s="126" t="str">
        <f t="shared" si="7"/>
        <v>DefinitionsB18</v>
      </c>
      <c r="B99" s="126" t="s">
        <v>607</v>
      </c>
      <c r="C99" s="126" t="s">
        <v>697</v>
      </c>
      <c r="D99" s="246" t="s">
        <v>19309</v>
      </c>
      <c r="E99" s="246" t="s">
        <v>19554</v>
      </c>
      <c r="F99" s="246" t="s">
        <v>19965</v>
      </c>
      <c r="G99" s="246" t="s">
        <v>19555</v>
      </c>
      <c r="H99" s="246" t="s">
        <v>19556</v>
      </c>
      <c r="I99" s="246" t="s">
        <v>19557</v>
      </c>
    </row>
    <row r="100" spans="1:9" ht="13.8">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4">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69">
      <c r="A111" s="126" t="str">
        <f t="shared" si="7"/>
        <v>DefinitionsC3</v>
      </c>
      <c r="B111" s="126" t="s">
        <v>607</v>
      </c>
      <c r="C111" s="126" t="s">
        <v>727</v>
      </c>
      <c r="D111" s="126" t="s">
        <v>728</v>
      </c>
      <c r="E111" s="240" t="s">
        <v>729</v>
      </c>
      <c r="F111" s="241" t="s">
        <v>730</v>
      </c>
      <c r="G111" s="126" t="s">
        <v>731</v>
      </c>
      <c r="H111" s="276" t="s">
        <v>732</v>
      </c>
      <c r="I111" s="126" t="s">
        <v>18494</v>
      </c>
    </row>
    <row r="112" spans="1:9" ht="55.2">
      <c r="A112" s="126" t="str">
        <f t="shared" si="7"/>
        <v>DefinitionsC4</v>
      </c>
      <c r="B112" s="126" t="s">
        <v>607</v>
      </c>
      <c r="C112" s="126" t="s">
        <v>733</v>
      </c>
      <c r="D112" s="126" t="s">
        <v>734</v>
      </c>
      <c r="E112" s="244" t="s">
        <v>735</v>
      </c>
      <c r="F112" s="241" t="s">
        <v>736</v>
      </c>
      <c r="G112" s="248" t="s">
        <v>737</v>
      </c>
      <c r="H112" s="276" t="s">
        <v>738</v>
      </c>
      <c r="I112" s="289" t="s">
        <v>18490</v>
      </c>
    </row>
    <row r="113" spans="1:9" ht="165.6">
      <c r="A113" s="126" t="str">
        <f t="shared" si="7"/>
        <v>DefinitionsC5</v>
      </c>
      <c r="B113" s="126" t="s">
        <v>607</v>
      </c>
      <c r="C113" s="126" t="s">
        <v>739</v>
      </c>
      <c r="D113" s="126" t="s">
        <v>740</v>
      </c>
      <c r="E113" s="240" t="s">
        <v>741</v>
      </c>
      <c r="F113" s="241" t="s">
        <v>742</v>
      </c>
      <c r="G113" s="126" t="s">
        <v>743</v>
      </c>
      <c r="H113" s="276" t="s">
        <v>744</v>
      </c>
      <c r="I113" s="126" t="s">
        <v>18495</v>
      </c>
    </row>
    <row r="114" spans="1:9" ht="96.6">
      <c r="A114" s="126" t="str">
        <f t="shared" si="7"/>
        <v>DefinitionsC6</v>
      </c>
      <c r="B114" s="126" t="s">
        <v>607</v>
      </c>
      <c r="C114" s="126" t="s">
        <v>745</v>
      </c>
      <c r="D114" s="126" t="s">
        <v>19314</v>
      </c>
      <c r="E114" s="240" t="s">
        <v>19344</v>
      </c>
      <c r="F114" s="241" t="s">
        <v>19899</v>
      </c>
      <c r="G114" s="126" t="s">
        <v>19345</v>
      </c>
      <c r="H114" s="276" t="s">
        <v>19346</v>
      </c>
      <c r="I114" s="126" t="s">
        <v>19347</v>
      </c>
    </row>
    <row r="115" spans="1:9" ht="138">
      <c r="A115" s="126" t="str">
        <f t="shared" si="7"/>
        <v>DefinitionsC7</v>
      </c>
      <c r="B115" s="126" t="s">
        <v>607</v>
      </c>
      <c r="C115" s="126" t="s">
        <v>751</v>
      </c>
      <c r="D115" s="126" t="s">
        <v>746</v>
      </c>
      <c r="E115" s="240" t="s">
        <v>747</v>
      </c>
      <c r="F115" s="241" t="s">
        <v>748</v>
      </c>
      <c r="G115" s="126" t="s">
        <v>749</v>
      </c>
      <c r="H115" s="276" t="s">
        <v>750</v>
      </c>
      <c r="I115" s="126" t="s">
        <v>18496</v>
      </c>
    </row>
    <row r="116" spans="1:9" ht="124.2">
      <c r="A116" s="126" t="str">
        <f t="shared" si="7"/>
        <v>DefinitionsC8</v>
      </c>
      <c r="B116" s="126" t="s">
        <v>607</v>
      </c>
      <c r="C116" s="126" t="s">
        <v>757</v>
      </c>
      <c r="D116" s="126" t="s">
        <v>752</v>
      </c>
      <c r="E116" s="240" t="s">
        <v>753</v>
      </c>
      <c r="F116" s="241" t="s">
        <v>754</v>
      </c>
      <c r="G116" s="126" t="s">
        <v>755</v>
      </c>
      <c r="H116" s="276" t="s">
        <v>756</v>
      </c>
      <c r="I116" s="126" t="s">
        <v>18499</v>
      </c>
    </row>
    <row r="117" spans="1:9" ht="110.4">
      <c r="A117" s="126" t="str">
        <f t="shared" si="7"/>
        <v>DefinitionsC9</v>
      </c>
      <c r="B117" s="126" t="s">
        <v>607</v>
      </c>
      <c r="C117" s="126" t="s">
        <v>763</v>
      </c>
      <c r="D117" s="347" t="s">
        <v>19317</v>
      </c>
      <c r="E117" s="244" t="s">
        <v>19356</v>
      </c>
      <c r="F117" s="375" t="s">
        <v>19357</v>
      </c>
      <c r="G117" s="376" t="s">
        <v>19358</v>
      </c>
      <c r="H117" s="276" t="s">
        <v>19359</v>
      </c>
      <c r="I117" s="126" t="s">
        <v>19360</v>
      </c>
    </row>
    <row r="118" spans="1:9" ht="82.8">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4.2">
      <c r="A119" s="126" t="str">
        <f t="shared" si="7"/>
        <v>DefinitionsC11</v>
      </c>
      <c r="B119" s="126" t="s">
        <v>607</v>
      </c>
      <c r="C119" s="126" t="s">
        <v>770</v>
      </c>
      <c r="D119" s="126" t="s">
        <v>758</v>
      </c>
      <c r="E119" s="240" t="s">
        <v>759</v>
      </c>
      <c r="F119" s="241" t="s">
        <v>760</v>
      </c>
      <c r="G119" s="126" t="s">
        <v>761</v>
      </c>
      <c r="H119" s="276" t="s">
        <v>762</v>
      </c>
      <c r="I119" s="126" t="s">
        <v>18498</v>
      </c>
    </row>
    <row r="120" spans="1:9" ht="55.2">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8">
      <c r="A121" s="126" t="str">
        <f t="shared" si="7"/>
        <v>DefinitionsC13</v>
      </c>
      <c r="B121" s="126" t="s">
        <v>607</v>
      </c>
      <c r="C121" s="126" t="s">
        <v>782</v>
      </c>
      <c r="D121" s="126" t="s">
        <v>19315</v>
      </c>
      <c r="E121" s="240" t="s">
        <v>19348</v>
      </c>
      <c r="F121" s="241" t="s">
        <v>19900</v>
      </c>
      <c r="G121" s="126" t="s">
        <v>19349</v>
      </c>
      <c r="H121" s="276" t="s">
        <v>19350</v>
      </c>
      <c r="I121" s="126" t="s">
        <v>19351</v>
      </c>
    </row>
    <row r="122" spans="1:9" ht="193.2">
      <c r="A122" s="126" t="str">
        <f t="shared" si="7"/>
        <v>DefinitionsC14</v>
      </c>
      <c r="B122" s="126" t="s">
        <v>607</v>
      </c>
      <c r="C122" s="126" t="s">
        <v>783</v>
      </c>
      <c r="D122" s="126" t="s">
        <v>765</v>
      </c>
      <c r="E122" s="240" t="s">
        <v>766</v>
      </c>
      <c r="F122" s="241" t="s">
        <v>767</v>
      </c>
      <c r="G122" s="126" t="s">
        <v>768</v>
      </c>
      <c r="H122" s="276" t="s">
        <v>769</v>
      </c>
      <c r="I122" s="126" t="s">
        <v>18500</v>
      </c>
    </row>
    <row r="123" spans="1:9" ht="41.5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24.2">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10.4">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5.6">
      <c r="A127" s="126" t="str">
        <f t="shared" si="7"/>
        <v>DefinitionsC19</v>
      </c>
      <c r="B127" s="126" t="s">
        <v>607</v>
      </c>
      <c r="C127" s="126" t="s">
        <v>803</v>
      </c>
      <c r="D127" s="246" t="s">
        <v>19980</v>
      </c>
      <c r="E127" s="247" t="s">
        <v>19982</v>
      </c>
      <c r="F127" s="254" t="s">
        <v>19981</v>
      </c>
      <c r="G127" s="256" t="s">
        <v>19983</v>
      </c>
      <c r="H127" s="280" t="s">
        <v>19984</v>
      </c>
      <c r="I127" s="246" t="s">
        <v>19985</v>
      </c>
    </row>
    <row r="128" spans="1:9" ht="55.2">
      <c r="A128" s="126" t="str">
        <f t="shared" si="7"/>
        <v>DefinitionsC20</v>
      </c>
      <c r="B128" s="126" t="s">
        <v>607</v>
      </c>
      <c r="C128" s="126" t="s">
        <v>809</v>
      </c>
      <c r="D128" s="126" t="s">
        <v>784</v>
      </c>
      <c r="E128" s="240" t="s">
        <v>785</v>
      </c>
      <c r="F128" s="241" t="s">
        <v>786</v>
      </c>
      <c r="G128" s="126" t="s">
        <v>787</v>
      </c>
      <c r="H128" s="276" t="s">
        <v>788</v>
      </c>
      <c r="I128" s="126" t="s">
        <v>18501</v>
      </c>
    </row>
    <row r="129" spans="1:9" ht="193.2">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9">
      <c r="A130" s="126" t="str">
        <f t="shared" si="7"/>
        <v>DefinitionsC22</v>
      </c>
      <c r="B130" s="126" t="s">
        <v>607</v>
      </c>
      <c r="C130" s="126" t="s">
        <v>19310</v>
      </c>
      <c r="D130" s="126" t="s">
        <v>791</v>
      </c>
      <c r="E130" s="240" t="s">
        <v>792</v>
      </c>
      <c r="F130" s="241" t="s">
        <v>793</v>
      </c>
      <c r="G130" s="126" t="s">
        <v>794</v>
      </c>
      <c r="H130" s="276" t="s">
        <v>795</v>
      </c>
      <c r="I130" s="126" t="s">
        <v>18502</v>
      </c>
    </row>
    <row r="131" spans="1:9" ht="96.6">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48.4">
      <c r="A132" s="126" t="str">
        <f t="shared" si="7"/>
        <v>DefinitionsC24</v>
      </c>
      <c r="B132" s="126" t="s">
        <v>607</v>
      </c>
      <c r="C132" s="126" t="s">
        <v>19312</v>
      </c>
      <c r="D132" s="126" t="s">
        <v>798</v>
      </c>
      <c r="E132" s="240" t="s">
        <v>799</v>
      </c>
      <c r="F132" s="241" t="s">
        <v>800</v>
      </c>
      <c r="G132" s="126" t="s">
        <v>801</v>
      </c>
      <c r="H132" s="276" t="s">
        <v>802</v>
      </c>
      <c r="I132" s="126" t="s">
        <v>18504</v>
      </c>
    </row>
    <row r="133" spans="1:9" ht="220.8">
      <c r="A133" s="126" t="str">
        <f t="shared" si="7"/>
        <v>DefinitionsC25</v>
      </c>
      <c r="B133" s="126" t="s">
        <v>607</v>
      </c>
      <c r="C133" s="126" t="s">
        <v>19313</v>
      </c>
      <c r="D133" s="126" t="s">
        <v>804</v>
      </c>
      <c r="E133" s="240" t="s">
        <v>805</v>
      </c>
      <c r="F133" s="241" t="s">
        <v>806</v>
      </c>
      <c r="G133" s="248" t="s">
        <v>807</v>
      </c>
      <c r="H133" s="276" t="s">
        <v>808</v>
      </c>
      <c r="I133" s="126" t="s">
        <v>18505</v>
      </c>
    </row>
    <row r="134" spans="1:9" ht="124.2">
      <c r="A134" s="126" t="str">
        <f t="shared" si="7"/>
        <v>DefinitionsC26</v>
      </c>
      <c r="B134" s="126" t="s">
        <v>607</v>
      </c>
      <c r="C134" s="126" t="s">
        <v>19373</v>
      </c>
      <c r="D134" s="246" t="s">
        <v>810</v>
      </c>
      <c r="E134" s="247" t="s">
        <v>811</v>
      </c>
      <c r="F134" s="254" t="s">
        <v>812</v>
      </c>
      <c r="G134" s="255" t="s">
        <v>813</v>
      </c>
      <c r="H134" s="276" t="s">
        <v>814</v>
      </c>
      <c r="I134" s="126" t="s">
        <v>18506</v>
      </c>
    </row>
    <row r="135" spans="1:9" ht="82.8">
      <c r="A135" s="126" t="str">
        <f t="shared" si="7"/>
        <v>DefinitionsC27</v>
      </c>
      <c r="B135" s="126" t="s">
        <v>607</v>
      </c>
      <c r="C135" s="126" t="s">
        <v>19870</v>
      </c>
      <c r="D135" s="126" t="s">
        <v>816</v>
      </c>
      <c r="E135" s="240" t="s">
        <v>817</v>
      </c>
      <c r="F135" s="241" t="s">
        <v>818</v>
      </c>
      <c r="G135" s="126" t="s">
        <v>819</v>
      </c>
      <c r="H135" s="276" t="s">
        <v>820</v>
      </c>
      <c r="I135" s="126" t="s">
        <v>18507</v>
      </c>
    </row>
    <row r="136" spans="1:9" ht="27.6">
      <c r="A136" s="126" t="str">
        <f t="shared" si="7"/>
        <v>DeclarationD2</v>
      </c>
      <c r="B136" s="126" t="s">
        <v>821</v>
      </c>
      <c r="C136" s="126" t="s">
        <v>822</v>
      </c>
      <c r="D136" s="246" t="s">
        <v>823</v>
      </c>
      <c r="E136" s="246" t="s">
        <v>824</v>
      </c>
      <c r="F136" s="253" t="s">
        <v>825</v>
      </c>
      <c r="G136" s="258" t="s">
        <v>826</v>
      </c>
      <c r="H136" s="276" t="s">
        <v>827</v>
      </c>
      <c r="I136" s="188" t="s">
        <v>18509</v>
      </c>
    </row>
    <row r="137" spans="1:9" ht="27.6">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4">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6">
      <c r="A143" s="126" t="str">
        <f t="shared" si="7"/>
        <v>DeclarationB8</v>
      </c>
      <c r="B143" s="126" t="s">
        <v>821</v>
      </c>
      <c r="C143" s="126" t="s">
        <v>643</v>
      </c>
      <c r="D143" s="126" t="s">
        <v>859</v>
      </c>
      <c r="E143" s="240" t="s">
        <v>860</v>
      </c>
      <c r="F143" s="241" t="s">
        <v>861</v>
      </c>
      <c r="G143" s="126" t="s">
        <v>862</v>
      </c>
      <c r="H143" s="276" t="s">
        <v>863</v>
      </c>
      <c r="I143" s="126" t="s">
        <v>18515</v>
      </c>
    </row>
    <row r="144" spans="1:9" ht="15.6">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6">
      <c r="A148" s="126" t="str">
        <f t="shared" si="7"/>
        <v>DeclarationB10B</v>
      </c>
      <c r="B148" s="126" t="s">
        <v>821</v>
      </c>
      <c r="C148" s="126" t="s">
        <v>882</v>
      </c>
      <c r="D148" s="126" t="s">
        <v>883</v>
      </c>
      <c r="E148" s="240" t="s">
        <v>884</v>
      </c>
      <c r="F148" s="241" t="s">
        <v>885</v>
      </c>
      <c r="G148" s="126" t="s">
        <v>886</v>
      </c>
      <c r="H148" s="276" t="s">
        <v>887</v>
      </c>
      <c r="I148" s="126" t="s">
        <v>18519</v>
      </c>
    </row>
    <row r="149" spans="1:9" ht="27.6">
      <c r="A149" s="126" t="str">
        <f t="shared" si="7"/>
        <v>DeclarationD11</v>
      </c>
      <c r="B149" s="126" t="s">
        <v>821</v>
      </c>
      <c r="C149" s="126" t="s">
        <v>888</v>
      </c>
      <c r="D149" s="126" t="s">
        <v>889</v>
      </c>
      <c r="E149" s="240" t="s">
        <v>890</v>
      </c>
      <c r="F149" s="241" t="s">
        <v>891</v>
      </c>
      <c r="G149" s="126" t="s">
        <v>892</v>
      </c>
      <c r="H149" s="276" t="s">
        <v>893</v>
      </c>
      <c r="I149" s="126" t="s">
        <v>18520</v>
      </c>
    </row>
    <row r="150" spans="1:9" ht="41.4">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6">
      <c r="A163" s="126" t="str">
        <f t="shared" si="10"/>
        <v>DeclarationB28</v>
      </c>
      <c r="B163" s="126" t="s">
        <v>821</v>
      </c>
      <c r="C163" s="126" t="s">
        <v>18610</v>
      </c>
      <c r="D163" s="126" t="s">
        <v>949</v>
      </c>
      <c r="E163" s="240" t="s">
        <v>950</v>
      </c>
      <c r="F163" s="241" t="s">
        <v>951</v>
      </c>
      <c r="G163" s="126" t="s">
        <v>952</v>
      </c>
      <c r="H163" s="276" t="s">
        <v>953</v>
      </c>
      <c r="I163" s="126" t="s">
        <v>18532</v>
      </c>
    </row>
    <row r="164" spans="1:9" ht="4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6">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9">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8">
      <c r="A168" s="126" t="str">
        <f t="shared" si="10"/>
        <v>DeclarationB77</v>
      </c>
      <c r="B168" s="126" t="s">
        <v>821</v>
      </c>
      <c r="C168" s="126" t="s">
        <v>18619</v>
      </c>
      <c r="D168" s="126" t="s">
        <v>954</v>
      </c>
      <c r="E168" s="240" t="s">
        <v>955</v>
      </c>
      <c r="F168" s="271" t="s">
        <v>956</v>
      </c>
      <c r="G168" s="126" t="s">
        <v>957</v>
      </c>
      <c r="H168" s="276" t="s">
        <v>958</v>
      </c>
      <c r="I168" s="126" t="s">
        <v>18593</v>
      </c>
    </row>
    <row r="169" spans="1:9" ht="41.4">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5.2">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6">
      <c r="A172" s="126" t="str">
        <f t="shared" si="10"/>
        <v>DeclarationB115</v>
      </c>
      <c r="B172" s="126" t="s">
        <v>821</v>
      </c>
      <c r="C172" s="126" t="s">
        <v>18623</v>
      </c>
      <c r="D172" s="126" t="s">
        <v>969</v>
      </c>
      <c r="E172" s="240" t="s">
        <v>12187</v>
      </c>
      <c r="F172" s="271" t="s">
        <v>970</v>
      </c>
      <c r="G172" s="126" t="s">
        <v>971</v>
      </c>
      <c r="H172" s="276" t="s">
        <v>972</v>
      </c>
      <c r="I172" s="126" t="s">
        <v>18536</v>
      </c>
    </row>
    <row r="173" spans="1:9" ht="41.4">
      <c r="A173" s="126" t="str">
        <f t="shared" si="10"/>
        <v>DeclarationB117</v>
      </c>
      <c r="B173" s="126" t="s">
        <v>821</v>
      </c>
      <c r="C173" s="126" t="s">
        <v>18624</v>
      </c>
      <c r="D173" s="126" t="s">
        <v>973</v>
      </c>
      <c r="E173" s="240" t="s">
        <v>12188</v>
      </c>
      <c r="F173" s="241" t="s">
        <v>974</v>
      </c>
      <c r="G173" s="126" t="s">
        <v>975</v>
      </c>
      <c r="H173" s="276" t="s">
        <v>976</v>
      </c>
      <c r="I173" s="126" t="s">
        <v>18537</v>
      </c>
    </row>
    <row r="174" spans="1:9" ht="41.4">
      <c r="A174" s="126" t="str">
        <f t="shared" si="10"/>
        <v>Declaration</v>
      </c>
      <c r="B174" s="126" t="s">
        <v>821</v>
      </c>
      <c r="D174" s="126" t="s">
        <v>977</v>
      </c>
      <c r="E174" s="240" t="s">
        <v>978</v>
      </c>
      <c r="F174" s="260" t="s">
        <v>979</v>
      </c>
      <c r="G174" s="126" t="s">
        <v>980</v>
      </c>
      <c r="H174" s="276" t="s">
        <v>981</v>
      </c>
      <c r="I174" s="126"/>
    </row>
    <row r="175" spans="1:9" ht="55.2">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6">
      <c r="A176" s="126" t="str">
        <f t="shared" si="10"/>
        <v>DeclarationB131</v>
      </c>
      <c r="B176" s="126" t="s">
        <v>821</v>
      </c>
      <c r="C176" s="126" t="s">
        <v>18626</v>
      </c>
      <c r="D176" s="126" t="s">
        <v>982</v>
      </c>
      <c r="E176" s="240" t="s">
        <v>12189</v>
      </c>
      <c r="F176" s="241" t="s">
        <v>983</v>
      </c>
      <c r="G176" s="126" t="s">
        <v>984</v>
      </c>
      <c r="H176" s="282" t="s">
        <v>985</v>
      </c>
      <c r="I176" s="126" t="s">
        <v>18533</v>
      </c>
    </row>
    <row r="177" spans="1:9" ht="27.6">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4">
      <c r="A178" s="126" t="str">
        <f t="shared" si="10"/>
        <v>DeclarationB135</v>
      </c>
      <c r="B178" s="126" t="s">
        <v>821</v>
      </c>
      <c r="C178" s="126" t="s">
        <v>18628</v>
      </c>
      <c r="D178" s="126" t="s">
        <v>986</v>
      </c>
      <c r="E178" s="240" t="s">
        <v>12190</v>
      </c>
      <c r="F178" s="241" t="s">
        <v>987</v>
      </c>
      <c r="G178" s="126" t="s">
        <v>988</v>
      </c>
      <c r="H178" s="276" t="s">
        <v>989</v>
      </c>
      <c r="I178" s="126" t="s">
        <v>18535</v>
      </c>
    </row>
    <row r="179" spans="1:9" ht="28.8">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6">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6">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6">
      <c r="A186" s="126" t="str">
        <f t="shared" si="10"/>
        <v>Smelter Look-up</v>
      </c>
      <c r="B186" s="126" t="s">
        <v>1019</v>
      </c>
      <c r="D186" s="126" t="s">
        <v>1035</v>
      </c>
      <c r="E186" s="382"/>
      <c r="F186" s="241" t="s">
        <v>1036</v>
      </c>
      <c r="G186" s="126" t="s">
        <v>1037</v>
      </c>
      <c r="H186" s="276" t="s">
        <v>1038</v>
      </c>
      <c r="I186" s="188" t="s">
        <v>18551</v>
      </c>
    </row>
    <row r="187" spans="1:9" ht="27.6">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6">
      <c r="A188" s="126" t="str">
        <f t="shared" si="10"/>
        <v>Smelter Look-upD4</v>
      </c>
      <c r="B188" s="126" t="s">
        <v>1019</v>
      </c>
      <c r="C188" s="126" t="s">
        <v>1044</v>
      </c>
      <c r="D188" s="126" t="s">
        <v>1045</v>
      </c>
      <c r="E188" s="261"/>
      <c r="F188" s="241" t="s">
        <v>1046</v>
      </c>
      <c r="G188" s="126" t="s">
        <v>1047</v>
      </c>
      <c r="H188" s="276" t="s">
        <v>1048</v>
      </c>
      <c r="I188" s="188" t="s">
        <v>18553</v>
      </c>
    </row>
    <row r="189" spans="1:9" ht="27.6">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6">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6">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6">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6">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4">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6">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6">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6">
      <c r="A209" s="126" t="str">
        <f t="shared" si="10"/>
        <v>Smelter ListJ2</v>
      </c>
      <c r="B209" s="126" t="s">
        <v>1078</v>
      </c>
      <c r="C209" s="126" t="s">
        <v>1131</v>
      </c>
      <c r="D209" s="126" t="s">
        <v>1132</v>
      </c>
      <c r="E209" s="240" t="s">
        <v>1133</v>
      </c>
      <c r="F209" s="241" t="s">
        <v>1134</v>
      </c>
      <c r="G209" s="126" t="s">
        <v>1135</v>
      </c>
      <c r="H209" s="276" t="s">
        <v>1136</v>
      </c>
      <c r="I209" s="126" t="s">
        <v>18567</v>
      </c>
    </row>
    <row r="210" spans="1:9" ht="26.4">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1.4">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6">
      <c r="A228" s="126" t="str">
        <f t="shared" si="11"/>
        <v>CheckerJ4</v>
      </c>
      <c r="B228" s="126" t="s">
        <v>1154</v>
      </c>
      <c r="C228" s="126" t="s">
        <v>1093</v>
      </c>
      <c r="D228" s="126" t="s">
        <v>1202</v>
      </c>
      <c r="E228" s="240" t="s">
        <v>1203</v>
      </c>
      <c r="F228" s="241" t="s">
        <v>1204</v>
      </c>
      <c r="G228" s="126" t="s">
        <v>1205</v>
      </c>
      <c r="H228" s="276" t="s">
        <v>1206</v>
      </c>
      <c r="I228" s="126" t="s">
        <v>18579</v>
      </c>
    </row>
    <row r="229" spans="1:9" ht="27.6">
      <c r="A229" s="126" t="str">
        <f t="shared" si="11"/>
        <v>CheckerJ5</v>
      </c>
      <c r="B229" s="126" t="s">
        <v>1154</v>
      </c>
      <c r="C229" s="126" t="s">
        <v>1207</v>
      </c>
      <c r="D229" s="126" t="s">
        <v>1208</v>
      </c>
      <c r="E229" s="240" t="s">
        <v>1209</v>
      </c>
      <c r="F229" s="241" t="s">
        <v>1210</v>
      </c>
      <c r="G229" s="126" t="s">
        <v>1211</v>
      </c>
      <c r="H229" s="276" t="s">
        <v>1212</v>
      </c>
      <c r="I229" s="126" t="s">
        <v>18580</v>
      </c>
    </row>
    <row r="230" spans="1:9" ht="27.6">
      <c r="A230" s="126" t="str">
        <f t="shared" si="11"/>
        <v>CheckerJ6</v>
      </c>
      <c r="B230" s="126" t="s">
        <v>1154</v>
      </c>
      <c r="C230" s="126" t="s">
        <v>1213</v>
      </c>
      <c r="D230" s="126" t="s">
        <v>1214</v>
      </c>
      <c r="E230" s="240" t="s">
        <v>1215</v>
      </c>
      <c r="F230" s="241" t="s">
        <v>1216</v>
      </c>
      <c r="G230" s="126" t="s">
        <v>1217</v>
      </c>
      <c r="H230" s="276" t="s">
        <v>1218</v>
      </c>
      <c r="I230" s="126" t="s">
        <v>18581</v>
      </c>
    </row>
    <row r="231" spans="1:9" ht="27.6">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6">
      <c r="A233" s="126" t="str">
        <f t="shared" si="11"/>
        <v>CheckerJ9</v>
      </c>
      <c r="B233" s="126" t="s">
        <v>1154</v>
      </c>
      <c r="C233" s="126" t="s">
        <v>1225</v>
      </c>
      <c r="D233" s="126" t="s">
        <v>18918</v>
      </c>
      <c r="E233" s="240" t="s">
        <v>19594</v>
      </c>
      <c r="F233" s="241" t="s">
        <v>19660</v>
      </c>
      <c r="G233" s="126" t="s">
        <v>1220</v>
      </c>
      <c r="H233" s="276" t="s">
        <v>1221</v>
      </c>
      <c r="I233" s="126" t="s">
        <v>18582</v>
      </c>
    </row>
    <row r="234" spans="1:9" ht="28.8">
      <c r="A234" s="126" t="str">
        <f t="shared" si="11"/>
        <v>CheckerJ10</v>
      </c>
      <c r="B234" s="126" t="s">
        <v>1154</v>
      </c>
      <c r="C234" s="126" t="s">
        <v>1228</v>
      </c>
      <c r="D234" s="126" t="s">
        <v>19034</v>
      </c>
      <c r="E234" s="240" t="s">
        <v>19595</v>
      </c>
      <c r="F234" s="241" t="s">
        <v>19661</v>
      </c>
      <c r="G234" s="126" t="s">
        <v>1223</v>
      </c>
      <c r="H234" s="276" t="s">
        <v>1224</v>
      </c>
      <c r="I234" s="126" t="s">
        <v>18583</v>
      </c>
    </row>
    <row r="235" spans="1:9" ht="27.6">
      <c r="A235" s="126" t="str">
        <f t="shared" si="11"/>
        <v>CheckerJ11</v>
      </c>
      <c r="B235" s="126" t="s">
        <v>1154</v>
      </c>
      <c r="C235" s="126" t="s">
        <v>1231</v>
      </c>
      <c r="D235" s="126" t="s">
        <v>18919</v>
      </c>
      <c r="E235" s="240" t="s">
        <v>19596</v>
      </c>
      <c r="F235" s="241" t="s">
        <v>19662</v>
      </c>
      <c r="G235" s="126" t="s">
        <v>1226</v>
      </c>
      <c r="H235" s="276" t="s">
        <v>1227</v>
      </c>
      <c r="I235" s="126" t="s">
        <v>18584</v>
      </c>
    </row>
    <row r="236" spans="1:9" ht="41.4">
      <c r="A236" s="126" t="str">
        <f t="shared" si="11"/>
        <v>CheckerJ12</v>
      </c>
      <c r="B236" s="126" t="s">
        <v>1154</v>
      </c>
      <c r="C236" s="126" t="s">
        <v>1234</v>
      </c>
      <c r="D236" s="126" t="s">
        <v>18920</v>
      </c>
      <c r="E236" s="240" t="s">
        <v>19597</v>
      </c>
      <c r="F236" s="241" t="s">
        <v>19663</v>
      </c>
      <c r="G236" s="251" t="s">
        <v>1229</v>
      </c>
      <c r="H236" s="276" t="s">
        <v>1230</v>
      </c>
      <c r="I236" s="126" t="s">
        <v>18585</v>
      </c>
    </row>
    <row r="237" spans="1:9" ht="41.4">
      <c r="A237" s="126" t="str">
        <f t="shared" si="11"/>
        <v>CheckerJ13</v>
      </c>
      <c r="B237" s="126" t="s">
        <v>1154</v>
      </c>
      <c r="C237" s="126" t="s">
        <v>1235</v>
      </c>
      <c r="D237" s="126" t="s">
        <v>18921</v>
      </c>
      <c r="E237" s="240" t="s">
        <v>19599</v>
      </c>
      <c r="F237" s="241" t="s">
        <v>19664</v>
      </c>
      <c r="G237" s="251" t="s">
        <v>1232</v>
      </c>
      <c r="H237" s="276" t="s">
        <v>1233</v>
      </c>
      <c r="I237" s="126" t="s">
        <v>18586</v>
      </c>
    </row>
    <row r="238" spans="1:9" ht="27.6">
      <c r="A238" s="126" t="str">
        <f t="shared" si="11"/>
        <v>CheckerJ15</v>
      </c>
      <c r="B238" s="126" t="s">
        <v>1154</v>
      </c>
      <c r="C238" s="126" t="s">
        <v>1238</v>
      </c>
      <c r="D238" s="126" t="s">
        <v>18922</v>
      </c>
      <c r="E238" s="240" t="s">
        <v>19598</v>
      </c>
      <c r="F238" s="241" t="s">
        <v>19665</v>
      </c>
      <c r="G238" s="126" t="s">
        <v>1236</v>
      </c>
      <c r="H238" s="276" t="s">
        <v>1237</v>
      </c>
      <c r="I238" s="126" t="s">
        <v>18587</v>
      </c>
    </row>
    <row r="239" spans="1:9" ht="41.4">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4">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4">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4">
      <c r="A242" s="126" t="str">
        <f t="shared" si="11"/>
        <v>CheckerJ20</v>
      </c>
      <c r="B242" s="126" t="s">
        <v>1154</v>
      </c>
      <c r="C242" s="126" t="s">
        <v>1241</v>
      </c>
      <c r="D242" s="246" t="s">
        <v>18929</v>
      </c>
      <c r="E242" s="247" t="s">
        <v>19603</v>
      </c>
      <c r="F242" s="253" t="s">
        <v>19919</v>
      </c>
      <c r="G242" s="96" t="s">
        <v>19686</v>
      </c>
      <c r="H242" s="276" t="s">
        <v>19740</v>
      </c>
      <c r="I242" s="126" t="s">
        <v>19794</v>
      </c>
    </row>
    <row r="243" spans="1:9" ht="41.4">
      <c r="A243" s="126" t="str">
        <f t="shared" si="11"/>
        <v>CheckerJ21</v>
      </c>
      <c r="B243" s="126" t="s">
        <v>1154</v>
      </c>
      <c r="C243" s="126" t="s">
        <v>1242</v>
      </c>
      <c r="D243" s="246" t="s">
        <v>18930</v>
      </c>
      <c r="E243" s="247" t="s">
        <v>19604</v>
      </c>
      <c r="F243" s="253" t="s">
        <v>19920</v>
      </c>
      <c r="G243" s="96" t="s">
        <v>19687</v>
      </c>
      <c r="H243" s="276" t="s">
        <v>19741</v>
      </c>
      <c r="I243" s="126" t="s">
        <v>19795</v>
      </c>
    </row>
    <row r="244" spans="1:9" ht="41.4">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5.2">
      <c r="A249" s="126" t="str">
        <f t="shared" si="11"/>
        <v>CheckerJ28</v>
      </c>
      <c r="B249" s="126" t="s">
        <v>1154</v>
      </c>
      <c r="C249" s="126" t="s">
        <v>1246</v>
      </c>
      <c r="D249" s="246" t="s">
        <v>18932</v>
      </c>
      <c r="E249" s="247" t="s">
        <v>19606</v>
      </c>
      <c r="F249" s="253" t="s">
        <v>19922</v>
      </c>
      <c r="G249" s="258" t="s">
        <v>19689</v>
      </c>
      <c r="H249" s="276" t="s">
        <v>19743</v>
      </c>
      <c r="I249" s="126" t="s">
        <v>19797</v>
      </c>
    </row>
    <row r="250" spans="1:9" ht="55.2">
      <c r="A250" s="126" t="str">
        <f t="shared" si="11"/>
        <v>CheckerJ29</v>
      </c>
      <c r="B250" s="126" t="s">
        <v>1154</v>
      </c>
      <c r="C250" s="126" t="s">
        <v>1247</v>
      </c>
      <c r="D250" s="246" t="s">
        <v>18933</v>
      </c>
      <c r="E250" s="247" t="s">
        <v>19607</v>
      </c>
      <c r="F250" s="253" t="s">
        <v>19923</v>
      </c>
      <c r="G250" s="258" t="s">
        <v>19690</v>
      </c>
      <c r="H250" s="276" t="s">
        <v>19744</v>
      </c>
      <c r="I250" s="126" t="s">
        <v>19798</v>
      </c>
    </row>
    <row r="251" spans="1:9" ht="55.2">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5.2">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5.2">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5.2">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5.2">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5.2">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5.2">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5.2">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5.2">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5.2">
      <c r="A264" s="126" t="str">
        <f t="shared" si="11"/>
        <v>CheckerJ44</v>
      </c>
      <c r="B264" s="126" t="s">
        <v>1154</v>
      </c>
      <c r="C264" s="126" t="s">
        <v>18952</v>
      </c>
      <c r="D264" s="246" t="s">
        <v>19040</v>
      </c>
      <c r="E264" s="247" t="s">
        <v>19617</v>
      </c>
      <c r="F264" s="253" t="s">
        <v>19933</v>
      </c>
      <c r="G264" s="251" t="s">
        <v>19700</v>
      </c>
      <c r="H264" s="276" t="s">
        <v>19754</v>
      </c>
      <c r="I264" s="126" t="s">
        <v>19808</v>
      </c>
    </row>
    <row r="265" spans="1:9">
      <c r="A265" s="126" t="str">
        <f t="shared" si="11"/>
        <v>CheckerJ45</v>
      </c>
      <c r="B265" s="126" t="s">
        <v>1154</v>
      </c>
      <c r="C265" s="126" t="s">
        <v>18953</v>
      </c>
      <c r="D265" s="246"/>
      <c r="E265" s="247"/>
      <c r="F265" s="253"/>
      <c r="G265" s="251"/>
      <c r="H265" s="276"/>
      <c r="I265" s="126"/>
    </row>
    <row r="266" spans="1:9">
      <c r="A266" s="126" t="str">
        <f t="shared" si="11"/>
        <v>CheckerJ46</v>
      </c>
      <c r="B266" s="126" t="s">
        <v>1154</v>
      </c>
      <c r="C266" s="126" t="s">
        <v>18954</v>
      </c>
      <c r="D266" s="246"/>
      <c r="E266" s="247"/>
      <c r="F266" s="253"/>
      <c r="G266" s="251"/>
      <c r="H266" s="276"/>
      <c r="I266" s="126"/>
    </row>
    <row r="267" spans="1:9">
      <c r="A267" s="126" t="str">
        <f t="shared" si="11"/>
        <v>CheckerJ47</v>
      </c>
      <c r="B267" s="126" t="s">
        <v>1154</v>
      </c>
      <c r="C267" s="126" t="s">
        <v>18955</v>
      </c>
      <c r="D267" s="246"/>
      <c r="E267" s="247"/>
      <c r="F267" s="253"/>
      <c r="G267" s="251"/>
      <c r="H267" s="276"/>
      <c r="I267" s="126"/>
    </row>
    <row r="268" spans="1:9">
      <c r="A268" s="126" t="str">
        <f t="shared" si="11"/>
        <v>CheckerJ48</v>
      </c>
      <c r="B268" s="126" t="s">
        <v>1154</v>
      </c>
      <c r="C268" s="126" t="s">
        <v>18956</v>
      </c>
      <c r="D268" s="246"/>
      <c r="E268" s="247"/>
      <c r="F268" s="253"/>
      <c r="G268" s="251"/>
      <c r="H268" s="276"/>
      <c r="I268" s="126"/>
    </row>
    <row r="269" spans="1:9" ht="55.2">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5.2">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5.2">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5.2">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5.2">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5.2">
      <c r="A274" s="126" t="str">
        <f t="shared" si="11"/>
        <v>CheckerJ55</v>
      </c>
      <c r="B274" s="126" t="s">
        <v>1154</v>
      </c>
      <c r="C274" s="126" t="s">
        <v>18962</v>
      </c>
      <c r="D274" s="246" t="s">
        <v>19046</v>
      </c>
      <c r="E274" s="247" t="s">
        <v>19623</v>
      </c>
      <c r="F274" s="253" t="s">
        <v>19939</v>
      </c>
      <c r="G274" s="251" t="s">
        <v>19706</v>
      </c>
      <c r="H274" s="276" t="s">
        <v>19760</v>
      </c>
      <c r="I274" s="126" t="s">
        <v>19814</v>
      </c>
    </row>
    <row r="275" spans="1:9">
      <c r="A275" s="126" t="str">
        <f t="shared" si="11"/>
        <v>CheckerJ56</v>
      </c>
      <c r="B275" s="126" t="s">
        <v>1154</v>
      </c>
      <c r="C275" s="126" t="s">
        <v>18963</v>
      </c>
      <c r="D275" s="246"/>
      <c r="E275" s="247"/>
      <c r="F275" s="253"/>
      <c r="G275" s="251"/>
      <c r="H275" s="276"/>
      <c r="I275" s="126"/>
    </row>
    <row r="276" spans="1:9">
      <c r="A276" s="126" t="str">
        <f t="shared" si="11"/>
        <v>CheckerJ57</v>
      </c>
      <c r="B276" s="126" t="s">
        <v>1154</v>
      </c>
      <c r="C276" s="126" t="s">
        <v>18964</v>
      </c>
      <c r="D276" s="246"/>
      <c r="E276" s="247"/>
      <c r="F276" s="253"/>
      <c r="G276" s="251"/>
      <c r="H276" s="276"/>
      <c r="I276" s="126"/>
    </row>
    <row r="277" spans="1:9">
      <c r="A277" s="126" t="str">
        <f t="shared" si="11"/>
        <v>CheckerJ58</v>
      </c>
      <c r="B277" s="126" t="s">
        <v>1154</v>
      </c>
      <c r="C277" s="126" t="s">
        <v>18965</v>
      </c>
      <c r="D277" s="246"/>
      <c r="E277" s="247"/>
      <c r="F277" s="253"/>
      <c r="G277" s="251"/>
      <c r="H277" s="276"/>
      <c r="I277" s="126"/>
    </row>
    <row r="278" spans="1:9">
      <c r="A278" s="126" t="str">
        <f t="shared" si="11"/>
        <v>CheckerJ59</v>
      </c>
      <c r="B278" s="126" t="s">
        <v>1154</v>
      </c>
      <c r="C278" s="126" t="s">
        <v>18966</v>
      </c>
      <c r="D278" s="246"/>
      <c r="E278" s="247"/>
      <c r="F278" s="253"/>
      <c r="G278" s="251"/>
      <c r="H278" s="276"/>
      <c r="I278" s="126"/>
    </row>
    <row r="279" spans="1:9" ht="41.4">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4">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4">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4">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4">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4">
      <c r="A284" s="126" t="str">
        <f t="shared" si="12"/>
        <v>CheckerJ66</v>
      </c>
      <c r="B284" s="126" t="s">
        <v>1154</v>
      </c>
      <c r="C284" s="126" t="s">
        <v>18972</v>
      </c>
      <c r="D284" s="126" t="s">
        <v>19052</v>
      </c>
      <c r="E284" s="240" t="s">
        <v>19629</v>
      </c>
      <c r="F284" s="241" t="s">
        <v>19671</v>
      </c>
      <c r="G284" s="251" t="s">
        <v>19712</v>
      </c>
      <c r="H284" s="276" t="s">
        <v>19766</v>
      </c>
      <c r="I284" s="126" t="s">
        <v>19820</v>
      </c>
    </row>
    <row r="285" spans="1:9">
      <c r="A285" s="126" t="str">
        <f t="shared" si="12"/>
        <v>CheckerJ67</v>
      </c>
      <c r="B285" s="126" t="s">
        <v>1154</v>
      </c>
      <c r="C285" s="126" t="s">
        <v>18973</v>
      </c>
      <c r="G285" s="311"/>
      <c r="H285" s="276"/>
      <c r="I285" s="126"/>
    </row>
    <row r="286" spans="1:9">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5.2">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0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0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05" customHeight="1">
      <c r="A295" s="126" t="str">
        <f t="shared" si="12"/>
        <v>CheckerJ78</v>
      </c>
      <c r="B295" s="126" t="s">
        <v>1154</v>
      </c>
      <c r="C295" s="126" t="s">
        <v>18981</v>
      </c>
      <c r="G295"/>
      <c r="H295" s="276"/>
    </row>
    <row r="296" spans="1:9" ht="52.05" customHeight="1">
      <c r="A296" s="126" t="str">
        <f t="shared" si="12"/>
        <v>CheckerJ79</v>
      </c>
      <c r="B296" s="126" t="s">
        <v>1154</v>
      </c>
      <c r="C296" s="126" t="s">
        <v>18982</v>
      </c>
      <c r="G296"/>
      <c r="H296" s="276"/>
    </row>
    <row r="297" spans="1:9" ht="52.0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4">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4">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4">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4">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4">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4">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41.4">
      <c r="A311" s="126" t="str">
        <f t="shared" si="12"/>
        <v>CheckerJ96</v>
      </c>
      <c r="B311" s="126" t="s">
        <v>1154</v>
      </c>
      <c r="C311" s="126" t="s">
        <v>18999</v>
      </c>
      <c r="D311" s="126" t="s">
        <v>19001</v>
      </c>
      <c r="E311" s="244" t="s">
        <v>19644</v>
      </c>
      <c r="F311" s="266" t="s">
        <v>1248</v>
      </c>
      <c r="G311" s="248" t="s">
        <v>1249</v>
      </c>
      <c r="H311" s="276" t="s">
        <v>1250</v>
      </c>
      <c r="I311" s="126" t="s">
        <v>18588</v>
      </c>
    </row>
    <row r="312" spans="1:9" ht="69">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9">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9">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9">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9">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9">
      <c r="A317" s="126" t="str">
        <f t="shared" si="12"/>
        <v>CheckerJ103</v>
      </c>
      <c r="B317" s="126" t="s">
        <v>1154</v>
      </c>
      <c r="C317" s="126" t="s">
        <v>19012</v>
      </c>
      <c r="D317" s="246" t="s">
        <v>19013</v>
      </c>
      <c r="E317" s="247" t="s">
        <v>19650</v>
      </c>
      <c r="F317" s="253" t="s">
        <v>19951</v>
      </c>
      <c r="G317" s="251" t="s">
        <v>19732</v>
      </c>
      <c r="H317" s="276" t="s">
        <v>19786</v>
      </c>
      <c r="I317" s="126" t="s">
        <v>19840</v>
      </c>
    </row>
    <row r="318" spans="1:9">
      <c r="A318" s="126" t="str">
        <f t="shared" si="12"/>
        <v>CheckerJ104</v>
      </c>
      <c r="B318" s="126" t="s">
        <v>1154</v>
      </c>
      <c r="C318" s="126" t="s">
        <v>19014</v>
      </c>
      <c r="D318" s="246"/>
      <c r="E318" s="247"/>
      <c r="F318" s="253"/>
      <c r="G318" s="310"/>
      <c r="H318" s="276"/>
      <c r="I318" s="126"/>
    </row>
    <row r="319" spans="1:9">
      <c r="A319" s="126" t="str">
        <f t="shared" si="12"/>
        <v>CheckerJ105</v>
      </c>
      <c r="B319" s="126" t="s">
        <v>1154</v>
      </c>
      <c r="C319" s="126" t="s">
        <v>19015</v>
      </c>
      <c r="D319" s="246"/>
      <c r="E319" s="247"/>
      <c r="F319" s="253"/>
      <c r="G319" s="310"/>
      <c r="H319" s="276"/>
      <c r="I319" s="126"/>
    </row>
    <row r="320" spans="1:9">
      <c r="A320" s="126" t="str">
        <f t="shared" si="12"/>
        <v>CheckerJ106</v>
      </c>
      <c r="B320" s="126" t="s">
        <v>1154</v>
      </c>
      <c r="C320" s="126" t="s">
        <v>19016</v>
      </c>
      <c r="D320" s="246"/>
      <c r="E320" s="247"/>
      <c r="F320" s="253"/>
      <c r="G320" s="310"/>
      <c r="H320" s="276"/>
      <c r="I320" s="126"/>
    </row>
    <row r="321" spans="1:9">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4">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49999999999997"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4">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5.2">
      <c r="A326" s="126" t="str">
        <f t="shared" si="12"/>
        <v>CheckerJ112</v>
      </c>
      <c r="B326" s="126" t="s">
        <v>1154</v>
      </c>
      <c r="C326" s="126" t="s">
        <v>19024</v>
      </c>
      <c r="D326" s="126" t="s">
        <v>19025</v>
      </c>
      <c r="E326" s="267" t="s">
        <v>19655</v>
      </c>
      <c r="F326" s="241" t="s">
        <v>1251</v>
      </c>
      <c r="G326" s="126" t="s">
        <v>1252</v>
      </c>
      <c r="H326" s="276" t="s">
        <v>1253</v>
      </c>
      <c r="I326" s="126" t="s">
        <v>18589</v>
      </c>
    </row>
    <row r="327" spans="1:9" ht="41.4">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4">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4">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4">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4">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4">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34.799999999999997">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05" customHeight="1">
      <c r="A336" s="126" t="str">
        <f t="shared" si="12"/>
        <v>Checker</v>
      </c>
      <c r="B336" s="126" t="s">
        <v>1154</v>
      </c>
      <c r="D336" s="126" t="s">
        <v>1259</v>
      </c>
      <c r="E336" s="244" t="s">
        <v>1260</v>
      </c>
      <c r="F336" s="241" t="s">
        <v>1261</v>
      </c>
      <c r="G336" s="248" t="s">
        <v>1262</v>
      </c>
      <c r="H336" s="276" t="s">
        <v>1263</v>
      </c>
      <c r="I336" s="126" t="s">
        <v>18592</v>
      </c>
    </row>
    <row r="337" spans="1:9" ht="28.8">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8">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6">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8">
      <c r="A346" s="347" t="str">
        <f t="shared" si="13"/>
        <v>Mine ListC4</v>
      </c>
      <c r="B346" s="347" t="s">
        <v>19069</v>
      </c>
      <c r="C346" s="347" t="s">
        <v>733</v>
      </c>
      <c r="D346" s="349" t="s">
        <v>19076</v>
      </c>
      <c r="E346" s="348" t="s">
        <v>19077</v>
      </c>
      <c r="F346" s="347" t="s">
        <v>19078</v>
      </c>
      <c r="G346" s="347" t="s">
        <v>19079</v>
      </c>
      <c r="H346" s="347" t="s">
        <v>19080</v>
      </c>
    </row>
    <row r="347" spans="1:9" s="350" customFormat="1" ht="13.8">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8">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8">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8">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6">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51.80000000000001">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6">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8">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8">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8">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9">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6">
      <c r="A366" s="126" t="s">
        <v>1003</v>
      </c>
      <c r="D366" s="126" t="s">
        <v>1297</v>
      </c>
      <c r="E366" s="240" t="s">
        <v>1298</v>
      </c>
      <c r="F366" s="241" t="s">
        <v>1299</v>
      </c>
      <c r="G366" s="127" t="s">
        <v>1300</v>
      </c>
      <c r="H366" s="276" t="s">
        <v>1301</v>
      </c>
    </row>
    <row r="367" spans="1:9" ht="55.2">
      <c r="A367" s="126" t="s">
        <v>1003</v>
      </c>
      <c r="D367" s="126" t="s">
        <v>1302</v>
      </c>
      <c r="E367" s="240" t="s">
        <v>1303</v>
      </c>
      <c r="F367" s="241" t="s">
        <v>1304</v>
      </c>
      <c r="G367" s="127" t="s">
        <v>1305</v>
      </c>
      <c r="H367" s="276" t="s">
        <v>1306</v>
      </c>
    </row>
  </sheetData>
  <autoFilter ref="A1:I367"/>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1796875" customWidth="1"/>
    <col min="6" max="6" width="53.1796875" customWidth="1"/>
    <col min="7" max="7" width="1" customWidth="1"/>
  </cols>
  <sheetData>
    <row r="1" spans="1:7" ht="13.2"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6.2">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
      <c r="A13" s="387"/>
      <c r="B13" s="287">
        <v>1</v>
      </c>
      <c r="C13" s="225" t="s">
        <v>12</v>
      </c>
      <c r="D13" s="226">
        <v>44489</v>
      </c>
      <c r="E13" s="225" t="s">
        <v>12182</v>
      </c>
      <c r="F13" s="227" t="s">
        <v>12191</v>
      </c>
      <c r="G13" s="24"/>
    </row>
    <row r="14" spans="1:7" ht="57">
      <c r="A14" s="387"/>
      <c r="B14" s="224">
        <v>1.01</v>
      </c>
      <c r="C14" s="225" t="s">
        <v>12</v>
      </c>
      <c r="D14" s="226">
        <v>44523</v>
      </c>
      <c r="E14" s="225" t="s">
        <v>12183</v>
      </c>
      <c r="F14" s="227" t="s">
        <v>12191</v>
      </c>
      <c r="G14" s="24"/>
    </row>
    <row r="15" spans="1:7" ht="57">
      <c r="A15" s="387"/>
      <c r="B15" s="224">
        <v>1.02</v>
      </c>
      <c r="C15" s="225" t="s">
        <v>12</v>
      </c>
      <c r="D15" s="226">
        <v>44553</v>
      </c>
      <c r="E15" s="225" t="s">
        <v>12184</v>
      </c>
      <c r="F15" s="227" t="s">
        <v>12191</v>
      </c>
      <c r="G15" s="24"/>
    </row>
    <row r="16" spans="1:7" ht="91.2">
      <c r="A16" s="387"/>
      <c r="B16" s="224">
        <v>1.1000000000000001</v>
      </c>
      <c r="C16" s="225" t="s">
        <v>12</v>
      </c>
      <c r="D16" s="226">
        <v>44848</v>
      </c>
      <c r="E16" s="225" t="s">
        <v>12185</v>
      </c>
      <c r="F16" s="227" t="s">
        <v>12192</v>
      </c>
      <c r="G16" s="24"/>
    </row>
    <row r="17" spans="1:7" ht="45.6">
      <c r="A17" s="387"/>
      <c r="B17" s="224">
        <v>1.1100000000000001</v>
      </c>
      <c r="C17" s="225" t="s">
        <v>12</v>
      </c>
      <c r="D17" s="226">
        <v>44869</v>
      </c>
      <c r="E17" s="225" t="s">
        <v>12186</v>
      </c>
      <c r="F17" s="227" t="s">
        <v>12192</v>
      </c>
      <c r="G17" s="24"/>
    </row>
    <row r="18" spans="1:7" ht="45.6">
      <c r="A18" s="387"/>
      <c r="B18" s="224">
        <v>1.2</v>
      </c>
      <c r="C18" s="225" t="s">
        <v>12</v>
      </c>
      <c r="D18" s="226">
        <v>45058</v>
      </c>
      <c r="E18" s="225" t="s">
        <v>12235</v>
      </c>
      <c r="F18" s="227" t="s">
        <v>12193</v>
      </c>
      <c r="G18" s="24"/>
    </row>
    <row r="19" spans="1:7" ht="57">
      <c r="A19" s="387"/>
      <c r="B19" s="224">
        <v>1.3</v>
      </c>
      <c r="C19" s="225" t="s">
        <v>12</v>
      </c>
      <c r="D19" s="226">
        <v>45408</v>
      </c>
      <c r="E19" s="288" t="s">
        <v>18595</v>
      </c>
      <c r="F19" s="227" t="s">
        <v>12236</v>
      </c>
      <c r="G19" s="24"/>
    </row>
    <row r="20" spans="1:7" ht="57">
      <c r="A20" s="387"/>
      <c r="B20" s="293" t="s">
        <v>18598</v>
      </c>
      <c r="C20" s="225" t="s">
        <v>12</v>
      </c>
      <c r="D20" s="226">
        <v>45772</v>
      </c>
      <c r="E20" s="288" t="s">
        <v>19154</v>
      </c>
      <c r="F20" s="227" t="s">
        <v>19278</v>
      </c>
      <c r="G20" s="24"/>
    </row>
    <row r="21" spans="1:7" ht="13.2" thickBot="1">
      <c r="A21" s="388"/>
      <c r="B21" s="392" t="str">
        <f ca="1">OFFSET(L!$C$1,MATCH("General"&amp;"Cpy",L!$A:$A,0)-1,SL,,)</f>
        <v>© 2025 Responsible Minerals Initiative. All rights reserved.</v>
      </c>
      <c r="C21" s="392"/>
      <c r="D21" s="392"/>
      <c r="E21" s="392"/>
      <c r="F21" s="392"/>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3"/>
      <c r="B1" s="394"/>
      <c r="C1" s="394"/>
      <c r="D1" s="395"/>
    </row>
    <row r="2" spans="1:8" ht="16.2">
      <c r="A2" s="176"/>
      <c r="B2" s="177" t="str">
        <f ca="1">OFFSET(L!$C$1,MATCH("Definitions"&amp;ADDRESS(ROW(),COLUMN(),4),L!$A:$A,0)-1,SL,,)</f>
        <v>ITEM</v>
      </c>
      <c r="C2" s="177" t="str">
        <f ca="1">OFFSET(L!$C$1,MATCH("Definitions"&amp;ADDRESS(ROW(),COLUMN(),4),L!$A:$A,0)-1,SL,,)</f>
        <v>DEFINITION</v>
      </c>
      <c r="D2" s="397"/>
      <c r="E2" s="178"/>
    </row>
    <row r="3" spans="1:8" ht="48.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9.6">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4.8">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45.8000000000000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4.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81">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4.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2.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81">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13.4">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6.2">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8.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81">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64.8">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7.2">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2.4">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13.4">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81">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48.6">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45.80000000000001">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45.80000000000001">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81">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4.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6.2">
      <c r="A28" s="176"/>
      <c r="B28" s="399" t="str">
        <f ca="1">OFFSET(L!$C$1,MATCH("Definitions"&amp;ADDRESS(ROW(),COLUMN(),4),L!$A:$A,0)-1,SL,,)</f>
        <v>* Please consult the EMRT Completion Guide for additional details on primary and secondary sources for this mineral.</v>
      </c>
      <c r="C28" s="399"/>
      <c r="D28" s="397"/>
      <c r="E28" s="179"/>
    </row>
    <row r="29" spans="1:5" ht="16.2">
      <c r="A29" s="176"/>
      <c r="B29" s="396" t="str">
        <f ca="1">OFFSET(L!$C$1,MATCH("General"&amp;"Cpy",L!$A:$A,0)-1,SL,,)</f>
        <v>© 2025 Responsible Minerals Initiative. All rights reserved.</v>
      </c>
      <c r="C29" s="396"/>
      <c r="D29" s="397"/>
      <c r="E29" s="179"/>
    </row>
    <row r="30" spans="1:5" ht="13.2" thickBot="1">
      <c r="A30" s="180"/>
      <c r="B30" s="181"/>
      <c r="C30" s="181"/>
      <c r="D30" s="398"/>
    </row>
    <row r="31" spans="1:5" ht="13.2"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abSelected="1" zoomScale="55" zoomScaleNormal="55" workbookViewId="0">
      <selection activeCell="D26" sqref="D26:E26"/>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13" width="8.8164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17968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6.2">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6.2">
      <c r="A5" s="125" t="str">
        <f>LEFT(D9,1)</f>
        <v>C</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6.2">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Declaration Scope or Class (*):</v>
      </c>
      <c r="C9" s="66"/>
      <c r="D9" s="445" t="s">
        <v>21</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 (*)</v>
      </c>
      <c r="C10" s="112"/>
      <c r="D10" s="416" t="s">
        <v>20052</v>
      </c>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6.2">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6.2">
      <c r="A12" s="31"/>
      <c r="B12" s="426" t="str">
        <f ca="1">OFFSET(L!$C$1,MATCH("Declaration"&amp;ADDRESS(ROW(),COLUMN(),4),L!$A:$A,0)-1,SL,,)</f>
        <v>Select Minerals/Metals in Scope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6.2">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6.2"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6.2"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7"/>
      <c r="D16" s="412"/>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7"/>
      <c r="D18" s="412" t="s">
        <v>20053</v>
      </c>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7"/>
      <c r="D19" s="412" t="s">
        <v>20054</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7"/>
      <c r="D20" s="434" t="s">
        <v>20055</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7"/>
      <c r="D21" s="450" t="s">
        <v>20056</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7"/>
      <c r="D22" s="412" t="s">
        <v>20057</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7"/>
      <c r="D23" s="412" t="s">
        <v>20058</v>
      </c>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7"/>
      <c r="D24" s="434" t="s">
        <v>20059</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4"/>
      <c r="D25" s="450" t="s">
        <v>20056</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8"/>
      <c r="D26" s="440">
        <v>45901</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51" t="str">
        <f ca="1">OFFSET(L!$C$1,MATCH("Declaration"&amp;ADDRESS(ROW(),COLUMN(),4),L!$A:$A,0)-1,SL,,)</f>
        <v>Answer the following questions 1 - 7 based on the declaration scope indicated above</v>
      </c>
      <c r="C28" s="451"/>
      <c r="D28" s="451"/>
      <c r="E28" s="451"/>
      <c r="F28" s="451"/>
      <c r="G28" s="451"/>
      <c r="H28" s="451"/>
      <c r="I28" s="451"/>
      <c r="J28" s="451"/>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9" t="str">
        <f t="shared" ref="B30:B39" si="32">IF(COUNTBLANK(AA12),"",AA12&amp;"(*)")</f>
        <v>Cobalt(*)</v>
      </c>
      <c r="C30" s="28"/>
      <c r="D30" s="437" t="s">
        <v>25</v>
      </c>
      <c r="E30" s="438"/>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9" t="str">
        <f t="shared" si="32"/>
        <v>Copper(*)</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9" t="str">
        <f t="shared" si="32"/>
        <v>Graphite(*)</v>
      </c>
      <c r="C32" s="28"/>
      <c r="D32" s="437" t="s">
        <v>22</v>
      </c>
      <c r="E32" s="438"/>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2">
      <c r="A33" s="34"/>
      <c r="B33" s="299" t="str">
        <f t="shared" si="32"/>
        <v>Lithium(*)</v>
      </c>
      <c r="C33" s="28"/>
      <c r="D33" s="437" t="s">
        <v>22</v>
      </c>
      <c r="E33" s="438"/>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9" t="str">
        <f t="shared" si="32"/>
        <v>Mica(*)</v>
      </c>
      <c r="C34" s="28"/>
      <c r="D34" s="437" t="s">
        <v>22</v>
      </c>
      <c r="E34" s="438"/>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2">
      <c r="A35" s="34"/>
      <c r="B35" s="299" t="str">
        <f t="shared" si="32"/>
        <v>Nickel(*)</v>
      </c>
      <c r="C35" s="28"/>
      <c r="D35" s="437" t="s">
        <v>25</v>
      </c>
      <c r="E35" s="438"/>
      <c r="F35" s="8"/>
      <c r="G35" s="400"/>
      <c r="H35" s="401"/>
      <c r="I35" s="401"/>
      <c r="J35" s="402"/>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2"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2">
      <c r="A42" s="34"/>
      <c r="B42" s="300" t="str">
        <f t="shared" ref="B42:B51" si="36">IF(ISERROR(AA12),"",AA12&amp;"")&amp;P42</f>
        <v>Cobalt(*)</v>
      </c>
      <c r="C42" s="28"/>
      <c r="D42" s="437" t="s">
        <v>25</v>
      </c>
      <c r="E42" s="438"/>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2">
      <c r="A43" s="34"/>
      <c r="B43" s="300" t="str">
        <f t="shared" si="36"/>
        <v>Copper(*)</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2">
      <c r="A44" s="34"/>
      <c r="B44" s="300" t="str">
        <f t="shared" si="36"/>
        <v>Graphite</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2">
      <c r="A45" s="34"/>
      <c r="B45" s="300" t="str">
        <f t="shared" si="36"/>
        <v>Lithium</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2">
      <c r="A46" s="34"/>
      <c r="B46" s="300" t="str">
        <f t="shared" si="36"/>
        <v>Mica</v>
      </c>
      <c r="C46" s="28"/>
      <c r="D46" s="437"/>
      <c r="E46" s="438"/>
      <c r="F46" s="8"/>
      <c r="G46" s="400"/>
      <c r="H46" s="401"/>
      <c r="I46" s="401"/>
      <c r="J46" s="402"/>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2">
      <c r="A47" s="34"/>
      <c r="B47" s="300" t="str">
        <f t="shared" si="36"/>
        <v>Nickel(*)</v>
      </c>
      <c r="C47" s="28"/>
      <c r="D47" s="437" t="s">
        <v>25</v>
      </c>
      <c r="E47" s="438"/>
      <c r="F47" s="8"/>
      <c r="G47" s="400"/>
      <c r="H47" s="401"/>
      <c r="I47" s="401"/>
      <c r="J47" s="402"/>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2"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2"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2"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2"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399999999999999">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50000000000003"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2">
      <c r="A54" s="34"/>
      <c r="B54" s="300" t="str">
        <f>IF(ISERROR(AA$12),"",AA$12&amp;"")&amp;P$54</f>
        <v>Cobalt(*)</v>
      </c>
      <c r="C54" s="6"/>
      <c r="D54" s="437" t="s">
        <v>22</v>
      </c>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300" t="str">
        <f>IF(ISERROR(AA$13),"",AA$13&amp;"")&amp;P$55</f>
        <v>Copper(*)</v>
      </c>
      <c r="C55" s="6"/>
      <c r="D55" s="437" t="s">
        <v>22</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300" t="str">
        <f>IF(ISERROR(AA$14),"",AA$14&amp;"")&amp;P$56</f>
        <v>Graphite</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2.05" customHeight="1">
      <c r="A57" s="34"/>
      <c r="B57" s="300" t="str">
        <f>IF(ISERROR(AA$15),"",AA$15&amp;"")&amp;P$57</f>
        <v>Lithium</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2">
      <c r="A58" s="34"/>
      <c r="B58" s="300" t="str">
        <f>IF(ISERROR(AA$16),"",AA$16&amp;"")&amp;P$58</f>
        <v>Mica</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2">
      <c r="A59" s="34"/>
      <c r="B59" s="300" t="str">
        <f>IF(ISERROR(AA$17),"",AA$17&amp;"")&amp;P$59</f>
        <v>Nickel(*)</v>
      </c>
      <c r="C59" s="6"/>
      <c r="D59" s="437" t="s">
        <v>22</v>
      </c>
      <c r="E59" s="438"/>
      <c r="F59" s="40"/>
      <c r="G59" s="400"/>
      <c r="H59" s="401"/>
      <c r="I59" s="401"/>
      <c r="J59" s="402"/>
      <c r="K59" s="29"/>
      <c r="L59" s="105"/>
      <c r="P59" s="301" t="str">
        <f t="shared" si="135"/>
        <v>(*)</v>
      </c>
      <c r="Q59" s="2"/>
      <c r="R59" s="2"/>
      <c r="S59" s="2"/>
      <c r="T59" s="2"/>
      <c r="U59" s="2"/>
      <c r="V59" s="2"/>
      <c r="W59" s="2"/>
      <c r="X59" s="2"/>
      <c r="Y59" s="2">
        <v>39</v>
      </c>
      <c r="Z59" s="2"/>
      <c r="AA59" s="2"/>
      <c r="AB59" s="2"/>
      <c r="AC59" s="2"/>
      <c r="AD59" s="2"/>
      <c r="AE59" s="2"/>
      <c r="AF59" s="2"/>
    </row>
    <row r="60" spans="1:33" ht="22.2"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2"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2"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2"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300" t="str">
        <f>IF(ISERROR(AA$12),"",AA$12&amp;"")&amp;P$54</f>
        <v>Cobalt(*)</v>
      </c>
      <c r="C66" s="6"/>
      <c r="D66" s="437" t="s">
        <v>22</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19.95" customHeight="1">
      <c r="A67" s="34"/>
      <c r="B67" s="300" t="str">
        <f>IF(ISERROR(AA$13),"",AA$13&amp;"")&amp;P$55</f>
        <v>Copper(*)</v>
      </c>
      <c r="C67" s="6"/>
      <c r="D67" s="437" t="s">
        <v>22</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19.95"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19.95"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19.95"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19.95" customHeight="1">
      <c r="A71" s="34"/>
      <c r="B71" s="300" t="str">
        <f>IF(ISERROR(AA$17),"",AA$17&amp;"")&amp;P$59</f>
        <v>Nickel(*)</v>
      </c>
      <c r="C71" s="6"/>
      <c r="D71" s="437" t="s">
        <v>22</v>
      </c>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19.95"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19.95"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19.95"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19.95"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300" t="str">
        <f>IF(ISERROR(AA$12),"",AA$12&amp;"")&amp;P$54</f>
        <v>Cobalt(*)</v>
      </c>
      <c r="C78" s="28"/>
      <c r="D78" s="437" t="s">
        <v>28</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2">
      <c r="A79" s="34"/>
      <c r="B79" s="300" t="str">
        <f>IF(ISERROR(AA$13),"",AA$13&amp;"")&amp;P$55</f>
        <v>Copper(*)</v>
      </c>
      <c r="C79" s="28"/>
      <c r="D79" s="437" t="s">
        <v>28</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5.95"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t="s">
        <v>28</v>
      </c>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2"/>
      <c r="I89" s="452"/>
      <c r="J89" s="452"/>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300" t="str">
        <f>IF(ISERROR(AA$12),"",AA$12&amp;"")&amp;P$54</f>
        <v>Cobalt(*)</v>
      </c>
      <c r="C90" s="6"/>
      <c r="D90" s="437" t="s">
        <v>26</v>
      </c>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2">
      <c r="A91" s="34"/>
      <c r="B91" s="300" t="str">
        <f>IF(ISERROR(AA$13),"",AA$13&amp;"")&amp;P$55</f>
        <v>Copper(*)</v>
      </c>
      <c r="C91" s="6"/>
      <c r="D91" s="437" t="s">
        <v>26</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2">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2">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2">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2">
      <c r="A95" s="34"/>
      <c r="B95" s="300" t="str">
        <f>IF(ISERROR(AA$17),"",AA$17&amp;"")&amp;P$59</f>
        <v>Nickel(*)</v>
      </c>
      <c r="C95" s="6"/>
      <c r="D95" s="437" t="s">
        <v>26</v>
      </c>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2"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2"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2"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2"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2" t="str">
        <f>IF(Q115="(*)","Click here to enter smelter names","")</f>
        <v/>
      </c>
      <c r="I101" s="452"/>
      <c r="J101" s="452"/>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300" t="str">
        <f>IF(ISERROR(AA$12),"",AA$12&amp;"")&amp;P$54</f>
        <v>Cobalt(*)</v>
      </c>
      <c r="C102" s="28"/>
      <c r="D102" s="437" t="s">
        <v>25</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300" t="str">
        <f>IF(ISERROR(AA$13),"",AA$13&amp;"")&amp;P$55</f>
        <v>Copper(*)</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300" t="str">
        <f>IF(ISERROR(AA$17),"",AA$17&amp;"")&amp;P$59</f>
        <v>Nickel(*)</v>
      </c>
      <c r="C107" s="28"/>
      <c r="D107" s="437" t="s">
        <v>25</v>
      </c>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53" t="str">
        <f ca="1">OFFSET(L!$C$1,MATCH("Declaration"&amp;ADDRESS(ROW(),COLUMN(),4),L!$A:$A,0)-1,SL,,)</f>
        <v>Answer the Following Questions at a Company Level</v>
      </c>
      <c r="C113" s="453"/>
      <c r="D113" s="453"/>
      <c r="E113" s="453"/>
      <c r="F113" s="453"/>
      <c r="G113" s="453"/>
      <c r="H113" s="453"/>
      <c r="I113" s="453"/>
      <c r="J113" s="453"/>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22</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5"/>
      <c r="E116" s="355"/>
      <c r="F116" s="8"/>
      <c r="G116" s="454"/>
      <c r="H116" s="454"/>
      <c r="I116" s="454"/>
      <c r="J116" s="454"/>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7" t="s">
        <v>22</v>
      </c>
      <c r="E117" s="438"/>
      <c r="F117" s="50"/>
      <c r="G117" s="455"/>
      <c r="H117" s="456"/>
      <c r="I117" s="456"/>
      <c r="J117" s="457"/>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8"/>
      <c r="E119" s="458"/>
      <c r="F119" s="233"/>
      <c r="G119" s="459"/>
      <c r="H119" s="459"/>
      <c r="I119" s="459"/>
      <c r="J119" s="459"/>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300" t="str">
        <f>IF(ISERROR(AA$12),"",AA$12&amp;"")&amp;P$54</f>
        <v>Cobalt(*)</v>
      </c>
      <c r="C120" s="294"/>
      <c r="D120" s="437" t="s">
        <v>25</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300" t="str">
        <f>IF(ISERROR(AA$13),"",AA$13&amp;"")&amp;P$55</f>
        <v>Copper(*)</v>
      </c>
      <c r="C121" s="294"/>
      <c r="D121" s="437" t="s">
        <v>25</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300" t="str">
        <f>IF(ISERROR(AA$14),"",AA$14&amp;"")&amp;P$56</f>
        <v>Graphite</v>
      </c>
      <c r="C122" s="6"/>
      <c r="D122" s="437" t="s">
        <v>22</v>
      </c>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300" t="str">
        <f>IF(ISERROR(AA$15),"",AA$15&amp;"")&amp;P$57</f>
        <v>Lithium</v>
      </c>
      <c r="C123" s="6"/>
      <c r="D123" s="437" t="s">
        <v>22</v>
      </c>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300" t="str">
        <f>IF(ISERROR(AA$16),"",AA$16&amp;"")&amp;P$58</f>
        <v>Mica</v>
      </c>
      <c r="C124" s="6"/>
      <c r="D124" s="437" t="s">
        <v>22</v>
      </c>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300" t="str">
        <f>IF(ISERROR(AA$17),"",AA$17&amp;"")&amp;P$59</f>
        <v>Nickel(*)</v>
      </c>
      <c r="C125" s="6"/>
      <c r="D125" s="437" t="s">
        <v>25</v>
      </c>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22</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3" t="s">
        <v>32</v>
      </c>
      <c r="E133" s="464"/>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5"/>
      <c r="E134" s="355"/>
      <c r="F134" s="9"/>
      <c r="G134" s="454"/>
      <c r="H134" s="454"/>
      <c r="I134" s="454"/>
      <c r="J134" s="454"/>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5"/>
      <c r="E136" s="355"/>
      <c r="F136" s="9"/>
      <c r="G136" s="465"/>
      <c r="H136" s="465"/>
      <c r="I136" s="465"/>
      <c r="J136" s="465"/>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7" t="s">
        <v>22</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60" t="str">
        <f>IF(OR($D$8="",$I$3=""),"","Click here to check required fields completion")</f>
        <v/>
      </c>
      <c r="C138" s="460"/>
      <c r="D138" s="460"/>
      <c r="E138" s="460"/>
      <c r="F138" s="460"/>
      <c r="G138" s="460"/>
      <c r="H138" s="460"/>
      <c r="I138" s="460"/>
      <c r="J138" s="460"/>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61" t="str">
        <f ca="1">OFFSET(L!$C$1,MATCH("General"&amp;"Cpy",L!$A:$A,0)-1,SL,,)</f>
        <v>© 2025 Responsible Minerals Initiative. All rights reserved.</v>
      </c>
      <c r="B139" s="462"/>
      <c r="C139" s="462"/>
      <c r="D139" s="462"/>
      <c r="E139" s="462"/>
      <c r="F139" s="462"/>
      <c r="G139" s="462"/>
      <c r="H139" s="462"/>
      <c r="I139" s="462"/>
      <c r="J139" s="462"/>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9"/>
    </row>
    <row r="143" spans="1:33" ht="17.55" hidden="1" customHeight="1"/>
    <row r="144" spans="1:33" ht="17.55" hidden="1" customHeight="1">
      <c r="B144" s="172" t="s">
        <v>25</v>
      </c>
    </row>
    <row r="145" spans="2:2" ht="17.55" hidden="1" customHeight="1">
      <c r="B145" s="172" t="s">
        <v>22</v>
      </c>
    </row>
    <row r="146" spans="2:2" ht="17.55" hidden="1" customHeight="1">
      <c r="B146" s="172" t="s">
        <v>26</v>
      </c>
    </row>
    <row r="147" spans="2:2" ht="17.55" hidden="1" customHeight="1">
      <c r="B147" s="172" t="s">
        <v>18639</v>
      </c>
    </row>
    <row r="148" spans="2:2" ht="17.55" hidden="1" customHeight="1">
      <c r="B148" s="172" t="s">
        <v>25</v>
      </c>
    </row>
    <row r="149" spans="2:2" ht="17.55" hidden="1" customHeight="1">
      <c r="B149" s="172" t="s">
        <v>22</v>
      </c>
    </row>
    <row r="150" spans="2:2" ht="17.55" hidden="1" customHeight="1">
      <c r="B150" s="172" t="s">
        <v>26</v>
      </c>
    </row>
    <row r="151" spans="2:2" ht="17.55" hidden="1" customHeight="1">
      <c r="B151" s="309" t="s">
        <v>18917</v>
      </c>
    </row>
    <row r="152" spans="2:2" ht="17.55" hidden="1" customHeight="1">
      <c r="B152" s="172" t="s">
        <v>27</v>
      </c>
    </row>
    <row r="153" spans="2:2" ht="17.55" hidden="1" customHeight="1">
      <c r="B153" s="172" t="s">
        <v>28</v>
      </c>
    </row>
    <row r="154" spans="2:2" ht="17.55" hidden="1" customHeight="1">
      <c r="B154" s="172" t="s">
        <v>29</v>
      </c>
    </row>
    <row r="155" spans="2:2" ht="17.55" hidden="1" customHeight="1">
      <c r="B155" s="172" t="s">
        <v>30</v>
      </c>
    </row>
    <row r="156" spans="2:2" ht="17.55" hidden="1" customHeight="1">
      <c r="B156" s="172" t="s">
        <v>31</v>
      </c>
    </row>
    <row r="157" spans="2:2" ht="17.55" hidden="1" customHeight="1">
      <c r="B157" s="172" t="s">
        <v>18640</v>
      </c>
    </row>
    <row r="158" spans="2:2" ht="17.55" hidden="1" customHeight="1">
      <c r="B158" s="172" t="s">
        <v>32</v>
      </c>
    </row>
    <row r="159" spans="2:2" ht="17.55" hidden="1" customHeight="1">
      <c r="B159" s="172" t="s">
        <v>25</v>
      </c>
    </row>
    <row r="160" spans="2:2" ht="17.55" hidden="1" customHeight="1">
      <c r="B160" s="172" t="s">
        <v>22</v>
      </c>
    </row>
    <row r="161" spans="2:3" ht="17.55" hidden="1" customHeight="1">
      <c r="B161" s="172" t="s">
        <v>32</v>
      </c>
    </row>
    <row r="162" spans="2:3" ht="17.55" hidden="1" customHeight="1">
      <c r="B162" s="172" t="s">
        <v>33</v>
      </c>
    </row>
    <row r="163" spans="2:3" ht="17.55" hidden="1" customHeight="1">
      <c r="B163" s="172" t="s">
        <v>22</v>
      </c>
    </row>
    <row r="164" spans="2:3" ht="17.55" hidden="1" customHeight="1">
      <c r="B164" s="172" t="s">
        <v>25</v>
      </c>
    </row>
    <row r="165" spans="2:3" ht="17.55" hidden="1" customHeight="1">
      <c r="B165" s="172" t="s">
        <v>22</v>
      </c>
    </row>
    <row r="166" spans="2:3" ht="17.55" hidden="1" customHeight="1">
      <c r="B166" s="172" t="s">
        <v>26</v>
      </c>
    </row>
    <row r="167" spans="2:3" ht="17.55" hidden="1" customHeight="1">
      <c r="B167" s="172" t="s">
        <v>34</v>
      </c>
    </row>
    <row r="168" spans="2:3" ht="17.55" hidden="1" customHeight="1">
      <c r="B168" s="172" t="s">
        <v>35</v>
      </c>
    </row>
    <row r="169" spans="2:3" ht="17.55" hidden="1" customHeight="1">
      <c r="B169" s="172" t="s">
        <v>36</v>
      </c>
    </row>
    <row r="170" spans="2:3" ht="17.55" hidden="1" customHeight="1">
      <c r="B170" s="172" t="s">
        <v>37</v>
      </c>
    </row>
    <row r="171" spans="2:3" ht="17.55" hidden="1" customHeight="1">
      <c r="B171" s="172" t="s">
        <v>22</v>
      </c>
    </row>
    <row r="172" spans="2:3" ht="17.55" hidden="1" customHeight="1">
      <c r="B172" s="172" t="s">
        <v>25</v>
      </c>
    </row>
    <row r="173" spans="2:3" ht="17.55" hidden="1" customHeight="1">
      <c r="B173" s="172" t="s">
        <v>38</v>
      </c>
    </row>
    <row r="174" spans="2:3" ht="17.55" hidden="1" customHeight="1">
      <c r="B174" s="172" t="s">
        <v>22</v>
      </c>
    </row>
    <row r="175" spans="2:3" ht="17.55" hidden="1" customHeight="1">
      <c r="B175" s="172" t="s">
        <v>40</v>
      </c>
      <c r="C175" t="s">
        <v>19146</v>
      </c>
    </row>
    <row r="176" spans="2:3" ht="17.55" hidden="1" customHeight="1">
      <c r="B176" s="172" t="s">
        <v>18641</v>
      </c>
      <c r="C176" t="s">
        <v>19147</v>
      </c>
    </row>
    <row r="177" spans="2:3" ht="17.55" hidden="1" customHeight="1">
      <c r="B177" s="172" t="s">
        <v>18643</v>
      </c>
      <c r="C177" t="s">
        <v>19148</v>
      </c>
    </row>
    <row r="178" spans="2:3" ht="17.55" hidden="1" customHeight="1">
      <c r="B178" s="172" t="s">
        <v>18644</v>
      </c>
      <c r="C178" t="s">
        <v>19149</v>
      </c>
    </row>
    <row r="179" spans="2:3" ht="17.55" hidden="1" customHeight="1">
      <c r="B179" s="172" t="s">
        <v>41</v>
      </c>
      <c r="C179" t="s">
        <v>19150</v>
      </c>
    </row>
    <row r="180" spans="2:3" ht="17.55" hidden="1" customHeight="1">
      <c r="B180" s="172" t="s">
        <v>18642</v>
      </c>
      <c r="C180" t="s">
        <v>19151</v>
      </c>
    </row>
    <row r="181" spans="2:3" ht="17.55" hidden="1" customHeight="1">
      <c r="B181" s="172"/>
    </row>
    <row r="182" spans="2:3" ht="17.55" hidden="1" customHeight="1">
      <c r="B182" s="172"/>
    </row>
    <row r="183" spans="2:3" ht="17.55" hidden="1" customHeight="1">
      <c r="B183" s="172"/>
    </row>
    <row r="184" spans="2:3" ht="17.55" hidden="1" customHeight="1">
      <c r="B184" s="172"/>
    </row>
    <row r="185" spans="2:3" ht="17.55" hidden="1" customHeight="1">
      <c r="B185" s="172" t="s">
        <v>18645</v>
      </c>
    </row>
    <row r="186" spans="2:3" ht="17.55" hidden="1" customHeight="1"/>
    <row r="187" spans="2:3" ht="17.55" hidden="1" customHeight="1"/>
    <row r="188" spans="2:3" ht="17.55" hidden="1" customHeight="1">
      <c r="B188" s="370"/>
    </row>
    <row r="189" spans="2:3" ht="17.5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295" stopIfTrue="1">
      <formula>IF($B$30="",TRUE)</formula>
    </cfRule>
    <cfRule type="expression" dxfId="255" priority="316" stopIfTrue="1">
      <formula>IF($D$30="",TRUE)</formula>
    </cfRule>
  </conditionalFormatting>
  <conditionalFormatting sqref="D31:E31">
    <cfRule type="expression" dxfId="254" priority="294" stopIfTrue="1">
      <formula>IF($B$31="",TRUE)</formula>
    </cfRule>
    <cfRule type="expression" dxfId="253" priority="317" stopIfTrue="1">
      <formula>IF($D$31="",TRUE)</formula>
    </cfRule>
  </conditionalFormatting>
  <conditionalFormatting sqref="D32:E32">
    <cfRule type="expression" dxfId="252" priority="293" stopIfTrue="1">
      <formula>IF($B$32="",TRUE)</formula>
    </cfRule>
    <cfRule type="expression" dxfId="251" priority="307" stopIfTrue="1">
      <formula>IF($D$32="",TRUE)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3" stopIfTrue="1">
      <formula>IF($B$37="",TRUE)</formula>
    </cfRule>
    <cfRule type="expression" dxfId="241" priority="284" stopIfTrue="1">
      <formula>IF($D$37="",TRUE)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2" stopIfTrue="1">
      <formula>IF($B$44="",TRUE)</formula>
    </cfRule>
    <cfRule type="expression" dxfId="229" priority="263" stopIfTrue="1">
      <formula>IF(AND(OR($D$32="Yes",$D$32=""),$D$44=""),1,0)</formula>
    </cfRule>
    <cfRule type="expression" dxfId="228" priority="264" stopIfTrue="1">
      <formula>IF($P$32="",TRUE)</formula>
    </cfRule>
  </conditionalFormatting>
  <conditionalFormatting sqref="D45:E45">
    <cfRule type="expression" dxfId="227" priority="209" stopIfTrue="1">
      <formula>IF($B$45="",TRUE)</formula>
    </cfRule>
    <cfRule type="expression" dxfId="226" priority="210" stopIfTrue="1">
      <formula>IF(AND(OR($D$33="Yes",$D$33=""),$D$45=""),1,0)</formula>
    </cfRule>
    <cfRule type="expression" dxfId="225" priority="211" stopIfTrue="1">
      <formula>IF($P$33="",TRUE)</formula>
    </cfRule>
  </conditionalFormatting>
  <conditionalFormatting sqref="D46:E46">
    <cfRule type="expression" dxfId="224" priority="206" stopIfTrue="1">
      <formula>IF($B$46="",TRUE)</formula>
    </cfRule>
    <cfRule type="expression" dxfId="223" priority="207" stopIfTrue="1">
      <formula>IF(AND(OR($D$34="Yes",$D$34=""),$D$46=""),1,0)</formula>
    </cfRule>
    <cfRule type="expression" dxfId="222" priority="208" stopIfTrue="1">
      <formula>IF($P$34="",TRUE)</formula>
    </cfRule>
  </conditionalFormatting>
  <conditionalFormatting sqref="D47:E47">
    <cfRule type="expression" dxfId="221" priority="203" stopIfTrue="1">
      <formula>IF($B$47="",TRUE)</formula>
    </cfRule>
    <cfRule type="expression" dxfId="220" priority="204" stopIfTrue="1">
      <formula>IF(AND(OR($D$35="Yes",$D$35=""),$D$47=""),1,0)</formula>
    </cfRule>
    <cfRule type="expression" dxfId="219" priority="205" stopIfTrue="1">
      <formula>IF($P$35="",TRUE)</formula>
    </cfRule>
  </conditionalFormatting>
  <conditionalFormatting sqref="D48:E48">
    <cfRule type="expression" dxfId="218" priority="200" stopIfTrue="1">
      <formula>IF($B$48="",TRUE)</formula>
    </cfRule>
    <cfRule type="expression" dxfId="217" priority="201" stopIfTrue="1">
      <formula>IF(AND(OR($D$36="Yes",$D$36=""),$D$48=""),1,0)</formula>
    </cfRule>
    <cfRule type="expression" dxfId="216" priority="202" stopIfTrue="1">
      <formula>IF($P$36="",TRUE)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4" stopIfTrue="1">
      <formula>IF($B$50="",TRUE)</formula>
    </cfRule>
    <cfRule type="expression" dxfId="211" priority="195" stopIfTrue="1">
      <formula>IF(AND(OR($D$38="Yes",$D$38=""),$D$50=""),1,0)</formula>
    </cfRule>
    <cfRule type="expression" dxfId="210" priority="196" stopIfTrue="1">
      <formula>IF($P$38="",TRUE)</formula>
    </cfRule>
  </conditionalFormatting>
  <conditionalFormatting sqref="D51:E51">
    <cfRule type="expression" dxfId="209" priority="191" stopIfTrue="1">
      <formula>IF($B$51="",TRUE)</formula>
    </cfRule>
    <cfRule type="expression" dxfId="208" priority="192" stopIfTrue="1">
      <formula>IF(AND(OR($D$39="Yes",$D$39=""),$D$51=""),1,0)</formula>
    </cfRule>
    <cfRule type="expression" dxfId="207" priority="193" stopIfTrue="1">
      <formula>IF($P$39="",TRUE)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78" stopIfTrue="1">
      <formula>IF($B$55="",TRUE)</formula>
    </cfRule>
    <cfRule type="expression" dxfId="202" priority="179" stopIfTrue="1">
      <formula>IF($P$55="",TRUE)</formula>
    </cfRule>
    <cfRule type="expression" dxfId="201" priority="180" stopIfTrue="1">
      <formula>IF(AND(OR($D$43="Yes",$D$43=""),$D$55=""),1,0)</formula>
    </cfRule>
  </conditionalFormatting>
  <conditionalFormatting sqref="D56:E56">
    <cfRule type="expression" dxfId="200" priority="124" stopIfTrue="1">
      <formula>IF($B$56="",TRUE)</formula>
    </cfRule>
    <cfRule type="expression" dxfId="199" priority="176" stopIfTrue="1">
      <formula>IF($P$56="",TRUE)</formula>
    </cfRule>
    <cfRule type="expression" dxfId="198" priority="177" stopIfTrue="1">
      <formula>IF(AND(OR($D$44="Yes",$D$44=""),$D$56=""),1,0)</formula>
    </cfRule>
  </conditionalFormatting>
  <conditionalFormatting sqref="D57:E57">
    <cfRule type="expression" dxfId="197" priority="173" stopIfTrue="1">
      <formula>IF($B$57="",TRUE)</formula>
    </cfRule>
    <cfRule type="expression" dxfId="196" priority="174" stopIfTrue="1">
      <formula>IF($P$57="",TRUE)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1" stopIfTrue="1">
      <formula>IF($P$58="",TRUE)</formula>
    </cfRule>
    <cfRule type="expression" dxfId="192" priority="172" stopIfTrue="1">
      <formula>IF(AND(OR($D$46="Yes",$D$46=""),$D$58=""),1,0)</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5" stopIfTrue="1">
      <formula>IF($P$60="",TRUE)</formula>
    </cfRule>
    <cfRule type="expression" dxfId="186" priority="166" stopIfTrue="1">
      <formula>IF(AND(OR($D$48="Yes",$D$48=""),$D$60=""),1,0)</formula>
    </cfRule>
  </conditionalFormatting>
  <conditionalFormatting sqref="D61:E61">
    <cfRule type="expression" dxfId="185" priority="161" stopIfTrue="1">
      <formula>IF($B$61="",TRUE)</formula>
    </cfRule>
    <cfRule type="expression" dxfId="184" priority="162" stopIfTrue="1">
      <formula>IF($P$61="",TRUE)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18" stopIfTrue="1">
      <formula>IF($B$55="",TRUE)</formula>
    </cfRule>
    <cfRule type="expression" dxfId="172" priority="119" stopIfTrue="1">
      <formula>IF($P$55="",TRUE)</formula>
    </cfRule>
    <cfRule type="expression" dxfId="171" priority="120" stopIfTrue="1">
      <formula>IF(AND(OR($D$43="Yes",$D$43=""),$D$67=""),1,0)</formula>
    </cfRule>
  </conditionalFormatting>
  <conditionalFormatting sqref="D68:E68">
    <cfRule type="expression" dxfId="170" priority="94" stopIfTrue="1">
      <formula>IF($B$56="",TRUE)</formula>
    </cfRule>
    <cfRule type="expression" dxfId="169" priority="116" stopIfTrue="1">
      <formula>IF($P$56="",TRUE)</formula>
    </cfRule>
    <cfRule type="expression" dxfId="168" priority="117" stopIfTrue="1">
      <formula>IF(AND(OR($D$44="Yes",$D$44=""),$D$68=""),1,0)</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0" stopIfTrue="1">
      <formula>IF($B$58="",TRUE)</formula>
    </cfRule>
    <cfRule type="expression" dxfId="163" priority="111" stopIfTrue="1">
      <formula>IF($P$58="",TRUE)</formula>
    </cfRule>
    <cfRule type="expression" dxfId="162" priority="112" stopIfTrue="1">
      <formula>IF(AND(OR($D$46="Yes",$D$46=""),$D$70=""),1,0)</formula>
    </cfRule>
  </conditionalFormatting>
  <conditionalFormatting sqref="D71:E71">
    <cfRule type="expression" dxfId="161" priority="107" stopIfTrue="1">
      <formula>IF($B$59="",TRUE)</formula>
    </cfRule>
    <cfRule type="expression" dxfId="160" priority="108" stopIfTrue="1">
      <formula>IF($P$59="",TRUE)</formula>
    </cfRule>
    <cfRule type="expression" dxfId="159" priority="109" stopIfTrue="1">
      <formula>IF(AND(OR($D$47="Yes",$D$47=""),$D$71=""),1,0)</formula>
    </cfRule>
  </conditionalFormatting>
  <conditionalFormatting sqref="D72:E72">
    <cfRule type="expression" dxfId="158" priority="104" stopIfTrue="1">
      <formula>IF($B$60="",TRUE)</formula>
    </cfRule>
    <cfRule type="expression" dxfId="157" priority="105" stopIfTrue="1">
      <formula>IF($P$60="",TRUE)</formula>
    </cfRule>
    <cfRule type="expression" dxfId="156" priority="106" stopIfTrue="1">
      <formula>IF(AND(OR($D$48="Yes",$D$48=""),$D$72=""),1,0)</formula>
    </cfRule>
  </conditionalFormatting>
  <conditionalFormatting sqref="D73:E73">
    <cfRule type="expression" dxfId="155" priority="101" stopIfTrue="1">
      <formula>IF($B$61="",TRUE)</formula>
    </cfRule>
    <cfRule type="expression" dxfId="154" priority="102" stopIfTrue="1">
      <formula>IF($P$61="",TRUE)</formula>
    </cfRule>
    <cfRule type="expression" dxfId="153" priority="103" stopIfTrue="1">
      <formula>IF(AND(OR($D$49="Yes",$D$49=""),$D$73=""),1,0)</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5" stopIfTrue="1">
      <formula>IF($B$63="",TRUE)</formula>
    </cfRule>
    <cfRule type="expression" dxfId="148" priority="96" stopIfTrue="1">
      <formula>IF($P$63="",TRUE)</formula>
    </cfRule>
    <cfRule type="expression" dxfId="147" priority="97" stopIfTrue="1">
      <formula>IF(AND(OR($D$51="Yes",$D$51=""),$D$75=""),1,0)</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88" stopIfTrue="1">
      <formula>IF($B$55="",TRUE)</formula>
    </cfRule>
    <cfRule type="expression" dxfId="142" priority="89" stopIfTrue="1">
      <formula>IF($P$55="",TRUE)</formula>
    </cfRule>
    <cfRule type="expression" dxfId="141" priority="90" stopIfTrue="1">
      <formula>IF(AND(OR($D$43="Yes",$D$43=""),$D$79=""),1,0)</formula>
    </cfRule>
  </conditionalFormatting>
  <conditionalFormatting sqref="D80:E80">
    <cfRule type="expression" dxfId="140" priority="64" stopIfTrue="1">
      <formula>IF($B$56="",TRUE)</formula>
    </cfRule>
    <cfRule type="expression" dxfId="139" priority="86" stopIfTrue="1">
      <formula>IF($P$56="",TRUE)</formula>
    </cfRule>
    <cfRule type="expression" dxfId="138" priority="87" stopIfTrue="1">
      <formula>IF(AND(OR($D$44="Yes",$D$44=""),$D$80=""),1,0)</formula>
    </cfRule>
  </conditionalFormatting>
  <conditionalFormatting sqref="D81:E81">
    <cfRule type="expression" dxfId="137" priority="83" stopIfTrue="1">
      <formula>IF($B$57="",TRUE)</formula>
    </cfRule>
    <cfRule type="expression" dxfId="136" priority="84" stopIfTrue="1">
      <formula>IF($P$57="",TRUE)</formula>
    </cfRule>
    <cfRule type="expression" dxfId="135" priority="85" stopIfTrue="1">
      <formula>IF(AND(OR($D$45="Yes",$D$45=""),$D$81=""),1,0)</formula>
    </cfRule>
  </conditionalFormatting>
  <conditionalFormatting sqref="D82:E82">
    <cfRule type="expression" dxfId="134" priority="80" stopIfTrue="1">
      <formula>IF($B$58="",TRUE)</formula>
    </cfRule>
    <cfRule type="expression" dxfId="133" priority="81" stopIfTrue="1">
      <formula>IF($P$58="",TRUE)</formula>
    </cfRule>
    <cfRule type="expression" dxfId="132" priority="82" stopIfTrue="1">
      <formula>IF(AND(OR($D$46="Yes",$D$46=""),$D$82=""),1,0)</formula>
    </cfRule>
  </conditionalFormatting>
  <conditionalFormatting sqref="D83:E83">
    <cfRule type="expression" dxfId="131" priority="77" stopIfTrue="1">
      <formula>IF($B$59="",TRUE)</formula>
    </cfRule>
    <cfRule type="expression" dxfId="130" priority="78" stopIfTrue="1">
      <formula>IF($P$59="",TRUE)</formula>
    </cfRule>
    <cfRule type="expression" dxfId="129" priority="79" stopIfTrue="1">
      <formula>IF(AND(OR($D$47="Yes",$D$47=""),$D$83=""),1,0)</formula>
    </cfRule>
  </conditionalFormatting>
  <conditionalFormatting sqref="D84:E84">
    <cfRule type="expression" dxfId="128" priority="74" stopIfTrue="1">
      <formula>IF($B$60="",TRUE)</formula>
    </cfRule>
    <cfRule type="expression" dxfId="127" priority="75" stopIfTrue="1">
      <formula>IF($P$60="",TRUE)</formula>
    </cfRule>
    <cfRule type="expression" dxfId="126" priority="76" stopIfTrue="1">
      <formula>IF(AND(OR($D$48="Yes",$D$48=""),$D$84=""),1,0)</formula>
    </cfRule>
  </conditionalFormatting>
  <conditionalFormatting sqref="D85:E85">
    <cfRule type="expression" dxfId="125" priority="71" stopIfTrue="1">
      <formula>IF($B$61="",TRUE)</formula>
    </cfRule>
    <cfRule type="expression" dxfId="124" priority="72" stopIfTrue="1">
      <formula>IF($P$61="",TRUE)</formula>
    </cfRule>
    <cfRule type="expression" dxfId="123" priority="73" stopIfTrue="1">
      <formula>IF(AND(OR($D$49="Yes",$D$49=""),$D$85=""),1,0)</formula>
    </cfRule>
  </conditionalFormatting>
  <conditionalFormatting sqref="D86:E86">
    <cfRule type="expression" dxfId="122" priority="68" stopIfTrue="1">
      <formula>IF($B$62="",TRUE)</formula>
    </cfRule>
    <cfRule type="expression" dxfId="121" priority="69" stopIfTrue="1">
      <formula>IF($P$62="",TRUE)</formula>
    </cfRule>
    <cfRule type="expression" dxfId="120" priority="70" stopIfTrue="1">
      <formula>IF(AND(OR($D$50="Yes",$D$50=""),$D$86=""),1,0)</formula>
    </cfRule>
  </conditionalFormatting>
  <conditionalFormatting sqref="D87:E87">
    <cfRule type="expression" dxfId="119" priority="65" stopIfTrue="1">
      <formula>IF($B$63="",TRUE)</formula>
    </cfRule>
    <cfRule type="expression" dxfId="118" priority="66" stopIfTrue="1">
      <formula>IF($P$63="",TRUE)</formula>
    </cfRule>
    <cfRule type="expression" dxfId="117" priority="67" stopIfTrue="1">
      <formula>IF(AND(OR($D$51="Yes",$D$51=""),$D$87=""),1,0)</formula>
    </cfRule>
  </conditionalFormatting>
  <conditionalFormatting sqref="D90:E90">
    <cfRule type="expression" dxfId="116" priority="31" stopIfTrue="1">
      <formula>IF($B$54="",TRUE)</formula>
    </cfRule>
    <cfRule type="expression" dxfId="115" priority="32" stopIfTrue="1">
      <formula>IF($P$54="",TRUE)</formula>
    </cfRule>
    <cfRule type="expression" dxfId="114" priority="33" stopIfTrue="1">
      <formula>IF(AND(OR($D$42="Yes",$D$42=""),$D$90=""),1,0)</formula>
    </cfRule>
  </conditionalFormatting>
  <conditionalFormatting sqref="D91:E91">
    <cfRule type="expression" dxfId="113" priority="58" stopIfTrue="1">
      <formula>IF($B$55="",TRUE)</formula>
    </cfRule>
    <cfRule type="expression" dxfId="112" priority="59" stopIfTrue="1">
      <formula>IF($P$55="",TRUE)</formula>
    </cfRule>
    <cfRule type="expression" dxfId="111" priority="60" stopIfTrue="1">
      <formula>IF(AND(OR($D$43="Yes",$D$43=""),$D$91=""),1,0)</formula>
    </cfRule>
  </conditionalFormatting>
  <conditionalFormatting sqref="D92:E92">
    <cfRule type="expression" dxfId="110" priority="34" stopIfTrue="1">
      <formula>IF($B$56="",TRUE)</formula>
    </cfRule>
    <cfRule type="expression" dxfId="109" priority="56" stopIfTrue="1">
      <formula>IF($P$56="",TRUE)</formula>
    </cfRule>
    <cfRule type="expression" dxfId="108" priority="57" stopIfTrue="1">
      <formula>IF(AND(OR($D$44="Yes",$D$44=""),$D$92=""),1,0)</formula>
    </cfRule>
  </conditionalFormatting>
  <conditionalFormatting sqref="D93:E93">
    <cfRule type="expression" dxfId="107" priority="53" stopIfTrue="1">
      <formula>IF($B$57="",TRUE)</formula>
    </cfRule>
    <cfRule type="expression" dxfId="106" priority="54" stopIfTrue="1">
      <formula>IF($P$57="",TRUE)</formula>
    </cfRule>
    <cfRule type="expression" dxfId="105" priority="55" stopIfTrue="1">
      <formula>IF(AND(OR($D$45="Yes",$D$45=""),$D$93=""),1,0)</formula>
    </cfRule>
  </conditionalFormatting>
  <conditionalFormatting sqref="D94:E94">
    <cfRule type="expression" dxfId="104" priority="50" stopIfTrue="1">
      <formula>IF($B$58="",TRUE)</formula>
    </cfRule>
    <cfRule type="expression" dxfId="103" priority="51" stopIfTrue="1">
      <formula>IF($P$58="",TRUE)</formula>
    </cfRule>
    <cfRule type="expression" dxfId="102" priority="52" stopIfTrue="1">
      <formula>IF(AND(OR($D$46="Yes",$D$46=""),$D$94=""),1,0)</formula>
    </cfRule>
  </conditionalFormatting>
  <conditionalFormatting sqref="D95:E95">
    <cfRule type="expression" dxfId="101" priority="47" stopIfTrue="1">
      <formula>IF($B$59="",TRUE)</formula>
    </cfRule>
    <cfRule type="expression" dxfId="100" priority="48" stopIfTrue="1">
      <formula>IF($P$59="",TRUE)</formula>
    </cfRule>
    <cfRule type="expression" dxfId="99" priority="49" stopIfTrue="1">
      <formula>IF(AND(OR($D$47="Yes",$D$47=""),$D$95=""),1,0)</formula>
    </cfRule>
  </conditionalFormatting>
  <conditionalFormatting sqref="D96:E96">
    <cfRule type="expression" dxfId="98" priority="44" stopIfTrue="1">
      <formula>IF($B$60="",TRUE)</formula>
    </cfRule>
    <cfRule type="expression" dxfId="97" priority="45" stopIfTrue="1">
      <formula>IF($P$60="",TRUE)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2" stopIfTrue="1">
      <formula>IF($P$61="",TRUE)</formula>
    </cfRule>
    <cfRule type="expression" dxfId="93" priority="43" stopIfTrue="1">
      <formula>IF(AND(OR($D$49="Yes",$D$49=""),$D$97=""),1,0)</formula>
    </cfRule>
  </conditionalFormatting>
  <conditionalFormatting sqref="D98:E98">
    <cfRule type="expression" dxfId="92" priority="38" stopIfTrue="1">
      <formula>IF($B$62="",TRUE)</formula>
    </cfRule>
    <cfRule type="expression" dxfId="91" priority="39" stopIfTrue="1">
      <formula>IF($P$62="",TRUE)</formula>
    </cfRule>
    <cfRule type="expression" dxfId="90" priority="40" stopIfTrue="1">
      <formula>IF(AND(OR($D$50="Yes",$D$50=""),$D$98=""),1,0)</formula>
    </cfRule>
  </conditionalFormatting>
  <conditionalFormatting sqref="D99:E99">
    <cfRule type="expression" dxfId="89" priority="35" stopIfTrue="1">
      <formula>IF($B$63="",TRUE)</formula>
    </cfRule>
    <cfRule type="expression" dxfId="88" priority="36" stopIfTrue="1">
      <formula>IF($P$63="",TRUE)</formula>
    </cfRule>
    <cfRule type="expression" dxfId="87" priority="37" stopIfTrue="1">
      <formula>IF(AND(OR($D$51="Yes",$D$51=""),$D$99=""),1,0)</formula>
    </cfRule>
  </conditionalFormatting>
  <conditionalFormatting sqref="D102:E102">
    <cfRule type="expression" dxfId="86" priority="1" stopIfTrue="1">
      <formula>IF($B$54="",TRUE)</formula>
    </cfRule>
    <cfRule type="expression" dxfId="85" priority="2" stopIfTrue="1">
      <formula>IF($P$54="",TRUE)</formula>
    </cfRule>
    <cfRule type="expression" dxfId="84" priority="3" stopIfTrue="1">
      <formula>IF(AND(OR($D$42="Yes",$D$42=""),$D$102=""),1,0)</formula>
    </cfRule>
  </conditionalFormatting>
  <conditionalFormatting sqref="D103:E103">
    <cfRule type="expression" dxfId="83" priority="28" stopIfTrue="1">
      <formula>IF($B$55="",TRUE)</formula>
    </cfRule>
    <cfRule type="expression" dxfId="82" priority="29" stopIfTrue="1">
      <formula>IF($P$55="",TRUE)</formula>
    </cfRule>
    <cfRule type="expression" dxfId="81" priority="30" stopIfTrue="1">
      <formula>IF(AND(OR($D$43="Yes",$D$43=""),$D$103=""),1,0)</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3" stopIfTrue="1">
      <formula>IF($B$57="",TRUE)</formula>
    </cfRule>
    <cfRule type="expression" dxfId="76" priority="24" stopIfTrue="1">
      <formula>IF($P$57="",TRUE)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1" stopIfTrue="1">
      <formula>IF($P$58="",TRUE)</formula>
    </cfRule>
    <cfRule type="expression" dxfId="72" priority="22" stopIfTrue="1">
      <formula>IF(AND(OR($D$46="Yes",$D$46=""),$D$106=""),1,0)</formula>
    </cfRule>
  </conditionalFormatting>
  <conditionalFormatting sqref="D107:E107">
    <cfRule type="expression" dxfId="71" priority="17" stopIfTrue="1">
      <formula>IF($B$59="",TRUE)</formula>
    </cfRule>
    <cfRule type="expression" dxfId="70" priority="18" stopIfTrue="1">
      <formula>IF($P$59="",TRUE)</formula>
    </cfRule>
    <cfRule type="expression" dxfId="69" priority="19" stopIfTrue="1">
      <formula>IF(AND(OR($D$47="Yes",$D$47=""),$D$107=""),1,0)</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8" stopIfTrue="1">
      <formula>IF($B$62="",TRUE)</formula>
    </cfRule>
    <cfRule type="expression" dxfId="61" priority="9" stopIfTrue="1">
      <formula>IF($P$62="",TRUE)</formula>
    </cfRule>
    <cfRule type="expression" dxfId="60" priority="10" stopIfTrue="1">
      <formula>IF(AND(OR($D$50="Yes",$D$50=""),$D$110=""),1,0)</formula>
    </cfRule>
  </conditionalFormatting>
  <conditionalFormatting sqref="D111:E111">
    <cfRule type="expression" dxfId="59" priority="5" stopIfTrue="1">
      <formula>IF($B$63="",TRUE)</formula>
    </cfRule>
    <cfRule type="expression" dxfId="58" priority="6" stopIfTrue="1">
      <formula>IF($P$63="",TRUE)</formula>
    </cfRule>
    <cfRule type="expression" dxfId="57" priority="7" stopIfTrue="1">
      <formula>IF(AND(OR($D$51="Yes",$D$51=""),$D$111=""),1,0)</formula>
    </cfRule>
  </conditionalFormatting>
  <conditionalFormatting sqref="D115:E115 D117:E117 D131:E131 D133:E133 D135:E135 D137:E137">
    <cfRule type="expression" dxfId="56" priority="308" stopIfTrue="1">
      <formula>AND(OR($D$30="No",$D$30="Unknown",$D$30="Not applicable for this declaration"),OR($D$31="No",$D$31="Unknown",$D$31="Not applicable for this declaration"))</formula>
    </cfRule>
    <cfRule type="expression" dxfId="55" priority="309" stopIfTrue="1">
      <formula>IF(D115="",TRUE)</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6" stopIfTrue="1">
      <formula>IF($B$56="",TRUE)</formula>
    </cfRule>
    <cfRule type="expression" dxfId="47" priority="147" stopIfTrue="1">
      <formula>IF($P$56="",TRUE)</formula>
    </cfRule>
    <cfRule type="expression" dxfId="46" priority="148" stopIfTrue="1">
      <formula>IF(AND(OR($D$44="Yes",$D$44=""),$D$122=""),1,0)</formula>
    </cfRule>
  </conditionalFormatting>
  <conditionalFormatting sqref="D123:E123">
    <cfRule type="expression" dxfId="45" priority="143" stopIfTrue="1">
      <formula>IF($B$57="",TRUE)</formula>
    </cfRule>
    <cfRule type="expression" dxfId="44" priority="144" stopIfTrue="1">
      <formula>IF($P$57="",TRUE)</formula>
    </cfRule>
    <cfRule type="expression" dxfId="43" priority="145" stopIfTrue="1">
      <formula>IF(AND(OR($D$45="Yes",$D$45=""),$D$123=""),1,0)</formula>
    </cfRule>
  </conditionalFormatting>
  <conditionalFormatting sqref="D124:E124">
    <cfRule type="expression" dxfId="42" priority="140" stopIfTrue="1">
      <formula>IF($B$58="",TRUE)</formula>
    </cfRule>
    <cfRule type="expression" dxfId="41" priority="141" stopIfTrue="1">
      <formula>IF($P$58="",TRUE)</formula>
    </cfRule>
    <cfRule type="expression" dxfId="40" priority="142" stopIfTrue="1">
      <formula>IF(AND(OR($D$46="Yes",$D$46=""),$D$124=""),1,0)</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4" stopIfTrue="1">
      <formula>IF($B$60="",TRUE)</formula>
    </cfRule>
    <cfRule type="expression" dxfId="35" priority="135" stopIfTrue="1">
      <formula>IF($P$60="",TRUE)</formula>
    </cfRule>
    <cfRule type="expression" dxfId="34" priority="136" stopIfTrue="1">
      <formula>IF(AND(OR($D$48="Yes",$D$48=""),$D$126=""),1,0)</formula>
    </cfRule>
  </conditionalFormatting>
  <conditionalFormatting sqref="D127:E127">
    <cfRule type="expression" dxfId="33" priority="131" stopIfTrue="1">
      <formula>IF($B$61="",TRUE)</formula>
    </cfRule>
    <cfRule type="expression" dxfId="32" priority="132" stopIfTrue="1">
      <formula>IF($P$61="",TRUE)</formula>
    </cfRule>
    <cfRule type="expression" dxfId="31" priority="133" stopIfTrue="1">
      <formula>IF(AND(OR($D$49="Yes",$D$49=""),$D$127=""),1,0)</formula>
    </cfRule>
  </conditionalFormatting>
  <conditionalFormatting sqref="D128:E128">
    <cfRule type="expression" dxfId="30" priority="128" stopIfTrue="1">
      <formula>IF($B$62="",TRUE)</formula>
    </cfRule>
    <cfRule type="expression" dxfId="29" priority="129" stopIfTrue="1">
      <formula>IF($P$62="",TRUE)</formula>
    </cfRule>
    <cfRule type="expression" dxfId="28" priority="130" stopIfTrue="1">
      <formula>IF(AND(OR($D$50="Yes",$D$50=""),$D$128=""),1,0)</formula>
    </cfRule>
  </conditionalFormatting>
  <conditionalFormatting sqref="D129:E129">
    <cfRule type="expression" dxfId="27" priority="125" stopIfTrue="1">
      <formula>IF($B$63="",TRUE)</formula>
    </cfRule>
    <cfRule type="expression" dxfId="26" priority="126" stopIfTrue="1">
      <formula>IF($P$63="",TRUE)</formula>
    </cfRule>
    <cfRule type="expression" dxfId="25" priority="127" stopIfTrue="1">
      <formula>IF(AND(OR($D$51="Yes",$D$51=""),$D$129=""),1,0)</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365" stopIfTrue="1">
      <formula>IF($D$9=$Q$9,TRUE)</formula>
    </cfRule>
    <cfRule type="expression" dxfId="21" priority="475" stopIfTrue="1">
      <formula>IF(AND($D$10="",$D$9=$R$9),TRUE)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102:E111 D66:E75 D42:E51 D90:E99 D54:E63">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5"/>
  <sheetViews>
    <sheetView showGridLines="0" showZeros="0" topLeftCell="A2" zoomScale="55" zoomScaleNormal="55" workbookViewId="0">
      <pane ySplit="3" topLeftCell="A5" activePane="bottomLeft" state="frozen"/>
      <selection activeCell="B24" sqref="B24:J24"/>
      <selection pane="bottomLeft" activeCell="A15" sqref="A15"/>
    </sheetView>
  </sheetViews>
  <sheetFormatPr defaultColWidth="9" defaultRowHeight="12.6"/>
  <cols>
    <col min="1" max="1" width="13.7265625" style="170" customWidth="1"/>
    <col min="2" max="2" width="13.17968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1796875" style="96" customWidth="1"/>
    <col min="11" max="11" width="27.17968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17968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1796875" style="315" hidden="1" customWidth="1"/>
    <col min="29" max="29" width="26.26953125" style="96" hidden="1" customWidth="1"/>
    <col min="30" max="30" width="23.26953125" style="96" hidden="1" customWidth="1"/>
    <col min="31" max="31" width="26" style="96" hidden="1" customWidth="1"/>
    <col min="32" max="32" width="30.17968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6" t="str">
        <f ca="1">OFFSET(L!$C$1,MATCH("Smelter List"&amp;ADDRESS(ROW(),COLUMN(),4),L!$A:$A,0)-1,SL,,)</f>
        <v>Link to "RMAP Conformant Smelter List"</v>
      </c>
      <c r="K2" s="467"/>
      <c r="L2" s="467"/>
      <c r="M2" s="467"/>
      <c r="N2" s="467"/>
      <c r="O2" s="467"/>
      <c r="P2" s="162"/>
      <c r="Q2" s="163"/>
      <c r="R2" s="164"/>
      <c r="S2" s="164"/>
      <c r="T2" s="164"/>
      <c r="AB2" s="312"/>
      <c r="AH2" s="130" t="s">
        <v>25</v>
      </c>
    </row>
    <row r="3" spans="1:34" s="16" customFormat="1" ht="249.45" customHeight="1">
      <c r="A3" s="202"/>
      <c r="B3" s="46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8"/>
      <c r="D3" s="468"/>
      <c r="E3" s="468"/>
      <c r="F3" s="165"/>
      <c r="G3" s="469" t="str">
        <f ca="1">OFFSET(L!$C$1,MATCH("General"&amp;"Cpy",L!$A:$A,0)-1,SL,,)</f>
        <v>© 2025 Responsible Minerals Initiative. All rights reserved.</v>
      </c>
      <c r="H3" s="470"/>
      <c r="I3" s="471"/>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100.8">
      <c r="A5" s="198" t="s">
        <v>18901</v>
      </c>
      <c r="B5" s="304" t="str">
        <f ca="1">IF(LEN(A5)=0,"",INDEX('Smelter Look-up'!$A:$A,MATCH($A5,'Smelter Look-up'!$E:$E,0)))</f>
        <v>Nickel</v>
      </c>
      <c r="C5" s="152" t="str">
        <f ca="1">IF(LEN(A5)=0,"",INDEX('Smelter Look-up'!$C:$C,MATCH($A5,'Smelter Look-up'!$E:$E,0)))</f>
        <v>Niihama Nickel Refinery, Sumitomo Metal Mining</v>
      </c>
      <c r="D5" s="149"/>
      <c r="E5" s="149" t="str">
        <f ca="1">IF(ISERROR($V5),"",OFFSET('Smelter Look-up'!$D$4,$V5-4,0)&amp;"")</f>
        <v>JAPAN</v>
      </c>
      <c r="F5" s="149" t="str">
        <f ca="1">IF(ISERROR($V5),"",OFFSET('Smelter Look-up'!$E$4,$V5-4,0))</f>
        <v>CID004055</v>
      </c>
      <c r="G5" s="149" t="str">
        <f ca="1">IF(C5=$X$4,"Enter smelter details",IF(ISERROR($V5),"",OFFSET('Smelter Look-up'!$F$4,$V5-4,0)))</f>
        <v>RMI</v>
      </c>
      <c r="H5" s="206">
        <f ca="1">IF(ISERROR($V5),"",OFFSET('Smelter Look-up'!$G$4,$V5-4,0))</f>
        <v>0</v>
      </c>
      <c r="I5" s="207" t="str">
        <f ca="1">IF(ISERROR($V5),"",OFFSET('Smelter Look-up'!$H$4,$V5-4,0))</f>
        <v>Niihama</v>
      </c>
      <c r="J5" s="207" t="str">
        <f ca="1">IF(ISERROR($V5),"",OFFSET('Smelter Look-up'!$I$4,$V5-4,0))</f>
        <v>Ehime</v>
      </c>
      <c r="K5" s="150"/>
      <c r="L5" s="150"/>
      <c r="M5" s="150"/>
      <c r="N5" s="150"/>
      <c r="O5" s="150"/>
      <c r="P5" s="209"/>
      <c r="Q5" s="151"/>
      <c r="R5" s="149" t="str">
        <f ca="1">IF(ISERROR($V5),"",OFFSET('Smelter Look-up'!$C$4,$V5-4,0)&amp;"")</f>
        <v>Niihama Nickel Refinery, Sumitomo Metal Mining</v>
      </c>
      <c r="S5" s="155" t="str">
        <f t="shared" ref="S5:S12" ca="1" si="0">IF(B5="","",IF(ISERROR(MATCH($E5,CL,0)),"Unknown",INDIRECT("'C'!$A$"&amp;MATCH($E5,CL,0)+1)))</f>
        <v>JP</v>
      </c>
      <c r="T5" s="155" t="str">
        <f ca="1">IF(B5="","",IF(ISERROR(MATCH($J5,SorP!$B$1:$B$6226,0)),"",INDIRECT("'SorP'!$A$"&amp;MATCH($S5&amp;$J5,SorP!C:C,0))))</f>
        <v>JP-38</v>
      </c>
      <c r="U5" s="168"/>
      <c r="V5" s="169">
        <f ca="1">IF(C5="",NA(),MATCH($B5&amp;$C5,'Smelter Look-up'!$J:$J,0))</f>
        <v>415</v>
      </c>
      <c r="X5" s="170">
        <f t="shared" ref="X5:X12" ca="1" si="1">IF(AND(C5="Smelter not listed",OR(LEN(D5)=0,LEN(E5)=0)),1,0)</f>
        <v>0</v>
      </c>
      <c r="AB5" s="314" t="str">
        <f t="shared" ref="AB5:AB12" ca="1" si="2">IF(C5="","",B5)</f>
        <v>Nickel</v>
      </c>
    </row>
    <row r="6" spans="1:34" s="170" customFormat="1" ht="75.599999999999994">
      <c r="A6" s="198" t="s">
        <v>18881</v>
      </c>
      <c r="B6" s="304" t="str">
        <f ca="1">IF(LEN(A6)=0,"",INDEX('Smelter Look-up'!$A:$A,MATCH($A6,'Smelter Look-up'!$E:$E,0)))</f>
        <v>Nickel</v>
      </c>
      <c r="C6" s="152" t="str">
        <f ca="1">IF(LEN(A6)=0,"",INDEX('Smelter Look-up'!$C:$C,MATCH($A6,'Smelter Look-up'!$E:$E,0)))</f>
        <v>Guangxi Yinyi Advanced Material Co., Ltd.</v>
      </c>
      <c r="D6" s="149"/>
      <c r="E6" s="149" t="str">
        <f ca="1">IF(ISERROR($V6),"",OFFSET('Smelter Look-up'!$D$4,$V6-4,0)&amp;"")</f>
        <v>CHINA</v>
      </c>
      <c r="F6" s="149" t="str">
        <f ca="1">IF(ISERROR($V6),"",OFFSET('Smelter Look-up'!$E$4,$V6-4,0))</f>
        <v>CID004395</v>
      </c>
      <c r="G6" s="149" t="str">
        <f ca="1">IF(C6=$X$4,"Enter smelter details",IF(ISERROR($V6),"",OFFSET('Smelter Look-up'!$F$4,$V6-4,0)))</f>
        <v>RMI</v>
      </c>
      <c r="H6" s="206">
        <f ca="1">IF(ISERROR($V6),"",OFFSET('Smelter Look-up'!$G$4,$V6-4,0))</f>
        <v>0</v>
      </c>
      <c r="I6" s="207" t="str">
        <f ca="1">IF(ISERROR($V6),"",OFFSET('Smelter Look-up'!$H$4,$V6-4,0))</f>
        <v>Yulin</v>
      </c>
      <c r="J6" s="207" t="str">
        <f ca="1">IF(ISERROR($V6),"",OFFSET('Smelter Look-up'!$I$4,$V6-4,0))</f>
        <v>Guangxi Zhuangzu Zizhiqu</v>
      </c>
      <c r="K6" s="150"/>
      <c r="L6" s="150"/>
      <c r="M6" s="150"/>
      <c r="N6" s="150"/>
      <c r="O6" s="150"/>
      <c r="P6" s="209"/>
      <c r="Q6" s="151"/>
      <c r="R6" s="149" t="str">
        <f ca="1">IF(ISERROR($V6),"",OFFSET('Smelter Look-up'!$C$4,$V6-4,0)&amp;"")</f>
        <v>Guangxi Yinyi Advanced Material Co., Ltd.</v>
      </c>
      <c r="S6" s="155" t="str">
        <f t="shared" ca="1" si="0"/>
        <v>CN</v>
      </c>
      <c r="T6" s="155" t="str">
        <f ca="1">IF(B6="","",IF(ISERROR(MATCH($J6,SorP!$B$1:$B$6226,0)),"",INDIRECT("'SorP'!$A$"&amp;MATCH($S6&amp;$J6,SorP!C:C,0))))</f>
        <v>CN-GX</v>
      </c>
      <c r="U6" s="168"/>
      <c r="V6" s="169">
        <f ca="1">IF(C6="",NA(),MATCH($B6&amp;$C6,'Smelter Look-up'!$J:$J,0))</f>
        <v>388</v>
      </c>
      <c r="X6" s="170">
        <f t="shared" ca="1" si="1"/>
        <v>0</v>
      </c>
      <c r="AB6" s="314" t="str">
        <f t="shared" ca="1" si="2"/>
        <v>Nickel</v>
      </c>
    </row>
    <row r="7" spans="1:34" s="170" customFormat="1" ht="63">
      <c r="A7" s="198" t="s">
        <v>18876</v>
      </c>
      <c r="B7" s="304" t="str">
        <f ca="1">IF(LEN(A7)=0,"",INDEX('Smelter Look-up'!$A:$A,MATCH($A7,'Smelter Look-up'!$E:$E,0)))</f>
        <v>Nickel</v>
      </c>
      <c r="C7" s="152" t="str">
        <f ca="1">IF(LEN(A7)=0,"",INDEX('Smelter Look-up'!$C:$C,MATCH($A7,'Smelter Look-up'!$E:$E,0)))</f>
        <v>Dynatec Madagascar Company</v>
      </c>
      <c r="D7" s="149"/>
      <c r="E7" s="149" t="str">
        <f ca="1">IF(ISERROR($V7),"",OFFSET('Smelter Look-up'!$D$4,$V7-4,0)&amp;"")</f>
        <v>MADAGASCAR</v>
      </c>
      <c r="F7" s="149" t="str">
        <f ca="1">IF(ISERROR($V7),"",OFFSET('Smelter Look-up'!$E$4,$V7-4,0))</f>
        <v>CID003968</v>
      </c>
      <c r="G7" s="149" t="str">
        <f ca="1">IF(C7=$X$4,"Enter smelter details",IF(ISERROR($V7),"",OFFSET('Smelter Look-up'!$F$4,$V7-4,0)))</f>
        <v>RMI</v>
      </c>
      <c r="H7" s="206">
        <f ca="1">IF(ISERROR($V7),"",OFFSET('Smelter Look-up'!$G$4,$V7-4,0))</f>
        <v>0</v>
      </c>
      <c r="I7" s="207" t="str">
        <f ca="1">IF(ISERROR($V7),"",OFFSET('Smelter Look-up'!$H$4,$V7-4,0))</f>
        <v>Toamasina</v>
      </c>
      <c r="J7" s="207" t="str">
        <f ca="1">IF(ISERROR($V7),"",OFFSET('Smelter Look-up'!$I$4,$V7-4,0))</f>
        <v>Toamasina</v>
      </c>
      <c r="K7" s="150"/>
      <c r="L7" s="150"/>
      <c r="M7" s="150"/>
      <c r="N7" s="150"/>
      <c r="O7" s="150"/>
      <c r="P7" s="209"/>
      <c r="Q7" s="151"/>
      <c r="R7" s="149" t="str">
        <f ca="1">IF(ISERROR($V7),"",OFFSET('Smelter Look-up'!$C$4,$V7-4,0)&amp;"")</f>
        <v>Dynatec Madagascar Company</v>
      </c>
      <c r="S7" s="155" t="str">
        <f t="shared" ca="1" si="0"/>
        <v>MG</v>
      </c>
      <c r="T7" s="155" t="str">
        <f ca="1">IF(B7="","",IF(ISERROR(MATCH($J7,SorP!$B$1:$B$6226,0)),"",INDIRECT("'SorP'!$A$"&amp;MATCH($S7&amp;$J7,SorP!C:C,0))))</f>
        <v>MG-A</v>
      </c>
      <c r="U7" s="168"/>
      <c r="V7" s="169">
        <f ca="1">IF(C7="",NA(),MATCH($B7&amp;$C7,'Smelter Look-up'!$J:$J,0))</f>
        <v>382</v>
      </c>
      <c r="X7" s="170">
        <f t="shared" ca="1" si="1"/>
        <v>0</v>
      </c>
      <c r="AB7" s="314" t="str">
        <f t="shared" ca="1" si="2"/>
        <v>Nickel</v>
      </c>
    </row>
    <row r="8" spans="1:34" s="170" customFormat="1" ht="63">
      <c r="A8" s="198" t="s">
        <v>88</v>
      </c>
      <c r="B8" s="304" t="str">
        <f ca="1">IF(LEN(A8)=0,"",INDEX('Smelter Look-up'!$A:$A,MATCH($A8,'Smelter Look-up'!$E:$E,0)))</f>
        <v>Cobalt</v>
      </c>
      <c r="C8" s="152" t="str">
        <f ca="1">IF(LEN(A8)=0,"",INDEX('Smelter Look-up'!$C:$C,MATCH($A8,'Smelter Look-up'!$E:$E,0)))</f>
        <v>Dynatec Madagascar Company</v>
      </c>
      <c r="D8" s="149"/>
      <c r="E8" s="149" t="str">
        <f ca="1">IF(ISERROR($V8),"",OFFSET('Smelter Look-up'!$D$4,$V8-4,0)&amp;"")</f>
        <v>MADAGASCAR</v>
      </c>
      <c r="F8" s="149" t="str">
        <f ca="1">IF(ISERROR($V8),"",OFFSET('Smelter Look-up'!$E$4,$V8-4,0))</f>
        <v>CID003232</v>
      </c>
      <c r="G8" s="149" t="str">
        <f ca="1">IF(C8=$X$4,"Enter smelter details",IF(ISERROR($V8),"",OFFSET('Smelter Look-up'!$F$4,$V8-4,0)))</f>
        <v>RMI</v>
      </c>
      <c r="H8" s="206">
        <f ca="1">IF(ISERROR($V8),"",OFFSET('Smelter Look-up'!$G$4,$V8-4,0))</f>
        <v>0</v>
      </c>
      <c r="I8" s="207" t="str">
        <f ca="1">IF(ISERROR($V8),"",OFFSET('Smelter Look-up'!$H$4,$V8-4,0))</f>
        <v>Toamasina</v>
      </c>
      <c r="J8" s="207" t="str">
        <f ca="1">IF(ISERROR($V8),"",OFFSET('Smelter Look-up'!$I$4,$V8-4,0))</f>
        <v>Toamasina</v>
      </c>
      <c r="K8" s="150"/>
      <c r="L8" s="150"/>
      <c r="M8" s="150"/>
      <c r="N8" s="150"/>
      <c r="O8" s="150"/>
      <c r="P8" s="209"/>
      <c r="Q8" s="151"/>
      <c r="R8" s="149" t="str">
        <f ca="1">IF(ISERROR($V8),"",OFFSET('Smelter Look-up'!$C$4,$V8-4,0)&amp;"")</f>
        <v>Dynatec Madagascar Company</v>
      </c>
      <c r="S8" s="155" t="str">
        <f t="shared" ca="1" si="0"/>
        <v>MG</v>
      </c>
      <c r="T8" s="155" t="str">
        <f ca="1">IF(B8="","",IF(ISERROR(MATCH($J8,SorP!$B$1:$B$6226,0)),"",INDIRECT("'SorP'!$A$"&amp;MATCH($S8&amp;$J8,SorP!C:C,0))))</f>
        <v>MG-A</v>
      </c>
      <c r="U8" s="168"/>
      <c r="V8" s="169">
        <f ca="1">IF(C8="",NA(),MATCH($B8&amp;$C8,'Smelter Look-up'!$J:$J,0))</f>
        <v>21</v>
      </c>
      <c r="X8" s="170">
        <f t="shared" ca="1" si="1"/>
        <v>0</v>
      </c>
      <c r="AB8" s="314" t="str">
        <f t="shared" ca="1" si="2"/>
        <v>Cobalt</v>
      </c>
    </row>
    <row r="9" spans="1:34" s="170" customFormat="1" ht="63">
      <c r="A9" s="198" t="s">
        <v>246</v>
      </c>
      <c r="B9" s="304" t="str">
        <f ca="1">IF(LEN(A9)=0,"",INDEX('Smelter Look-up'!$A:$A,MATCH($A9,'Smelter Look-up'!$E:$E,0)))</f>
        <v>Cobalt</v>
      </c>
      <c r="C9" s="152" t="str">
        <f ca="1">IF(LEN(A9)=0,"",INDEX('Smelter Look-up'!$C:$C,MATCH($A9,'Smelter Look-up'!$E:$E,0)))</f>
        <v>NORILSK NICKEL HARJAVALTA OY</v>
      </c>
      <c r="D9" s="149"/>
      <c r="E9" s="149" t="str">
        <f ca="1">IF(ISERROR($V9),"",OFFSET('Smelter Look-up'!$D$4,$V9-4,0)&amp;"")</f>
        <v>FINLAND</v>
      </c>
      <c r="F9" s="149" t="str">
        <f ca="1">IF(ISERROR($V9),"",OFFSET('Smelter Look-up'!$E$4,$V9-4,0))</f>
        <v>CID003390</v>
      </c>
      <c r="G9" s="149" t="str">
        <f ca="1">IF(C9=$X$4,"Enter smelter details",IF(ISERROR($V9),"",OFFSET('Smelter Look-up'!$F$4,$V9-4,0)))</f>
        <v>RMI</v>
      </c>
      <c r="H9" s="206">
        <f ca="1">IF(ISERROR($V9),"",OFFSET('Smelter Look-up'!$G$4,$V9-4,0))</f>
        <v>0</v>
      </c>
      <c r="I9" s="207" t="str">
        <f ca="1">IF(ISERROR($V9),"",OFFSET('Smelter Look-up'!$H$4,$V9-4,0))</f>
        <v>Harvjavalta</v>
      </c>
      <c r="J9" s="207" t="str">
        <f ca="1">IF(ISERROR($V9),"",OFFSET('Smelter Look-up'!$I$4,$V9-4,0))</f>
        <v>Satakunta</v>
      </c>
      <c r="K9" s="150"/>
      <c r="L9" s="150"/>
      <c r="M9" s="150"/>
      <c r="N9" s="150"/>
      <c r="O9" s="150"/>
      <c r="P9" s="209"/>
      <c r="Q9" s="151"/>
      <c r="R9" s="149" t="str">
        <f ca="1">IF(ISERROR($V9),"",OFFSET('Smelter Look-up'!$C$4,$V9-4,0)&amp;"")</f>
        <v>NORILSK NICKEL HARJAVALTA OY</v>
      </c>
      <c r="S9" s="155" t="str">
        <f t="shared" ca="1" si="0"/>
        <v>FI</v>
      </c>
      <c r="T9" s="155" t="str">
        <f ca="1">IF(B9="","",IF(ISERROR(MATCH($J9,SorP!$B$1:$B$6226,0)),"",INDIRECT("'SorP'!$A$"&amp;MATCH($S9&amp;$J9,SorP!C:C,0))))</f>
        <v>FI-17</v>
      </c>
      <c r="U9" s="168"/>
      <c r="V9" s="169">
        <f ca="1">IF(C9="",NA(),MATCH($B9&amp;$C9,'Smelter Look-up'!$J:$J,0))</f>
        <v>124</v>
      </c>
      <c r="X9" s="170">
        <f t="shared" ca="1" si="1"/>
        <v>0</v>
      </c>
      <c r="AB9" s="314" t="str">
        <f t="shared" ca="1" si="2"/>
        <v>Cobalt</v>
      </c>
    </row>
    <row r="10" spans="1:34" s="170" customFormat="1" ht="100.8">
      <c r="A10" s="198" t="s">
        <v>239</v>
      </c>
      <c r="B10" s="304" t="str">
        <f ca="1">IF(LEN(A10)=0,"",INDEX('Smelter Look-up'!$A:$A,MATCH($A10,'Smelter Look-up'!$E:$E,0)))</f>
        <v>Cobalt</v>
      </c>
      <c r="C10" s="152" t="str">
        <f ca="1">IF(LEN(A10)=0,"",INDEX('Smelter Look-up'!$C:$C,MATCH($A10,'Smelter Look-up'!$E:$E,0)))</f>
        <v>Niihama Nickel Refinery, Sumitomo Metal Mining</v>
      </c>
      <c r="D10" s="149"/>
      <c r="E10" s="149" t="str">
        <f ca="1">IF(ISERROR($V10),"",OFFSET('Smelter Look-up'!$D$4,$V10-4,0)&amp;"")</f>
        <v>JAPAN</v>
      </c>
      <c r="F10" s="149" t="str">
        <f ca="1">IF(ISERROR($V10),"",OFFSET('Smelter Look-up'!$E$4,$V10-4,0))</f>
        <v>CID003278</v>
      </c>
      <c r="G10" s="149" t="str">
        <f ca="1">IF(C10=$X$4,"Enter smelter details",IF(ISERROR($V10),"",OFFSET('Smelter Look-up'!$F$4,$V10-4,0)))</f>
        <v>RMI</v>
      </c>
      <c r="H10" s="206">
        <f ca="1">IF(ISERROR($V10),"",OFFSET('Smelter Look-up'!$G$4,$V10-4,0))</f>
        <v>0</v>
      </c>
      <c r="I10" s="207" t="str">
        <f ca="1">IF(ISERROR($V10),"",OFFSET('Smelter Look-up'!$H$4,$V10-4,0))</f>
        <v>Niihama</v>
      </c>
      <c r="J10" s="207" t="str">
        <f ca="1">IF(ISERROR($V10),"",OFFSET('Smelter Look-up'!$I$4,$V10-4,0))</f>
        <v>Ehime</v>
      </c>
      <c r="K10" s="150"/>
      <c r="L10" s="150"/>
      <c r="M10" s="150"/>
      <c r="N10" s="150"/>
      <c r="O10" s="150"/>
      <c r="P10" s="209"/>
      <c r="Q10" s="151"/>
      <c r="R10" s="149" t="str">
        <f ca="1">IF(ISERROR($V10),"",OFFSET('Smelter Look-up'!$C$4,$V10-4,0)&amp;"")</f>
        <v>Niihama Nickel Refinery, Sumitomo Metal Mining</v>
      </c>
      <c r="S10" s="155" t="str">
        <f t="shared" ca="1" si="0"/>
        <v>JP</v>
      </c>
      <c r="T10" s="155" t="str">
        <f ca="1">IF(B10="","",IF(ISERROR(MATCH($J10,SorP!$B$1:$B$6226,0)),"",INDIRECT("'SorP'!$A$"&amp;MATCH($S10&amp;$J10,SorP!C:C,0))))</f>
        <v>JP-38</v>
      </c>
      <c r="U10" s="168"/>
      <c r="V10" s="169">
        <f ca="1">IF(C10="",NA(),MATCH($B10&amp;$C10,'Smelter Look-up'!$J:$J,0))</f>
        <v>122</v>
      </c>
      <c r="X10" s="170">
        <f t="shared" ca="1" si="1"/>
        <v>0</v>
      </c>
      <c r="AB10" s="314" t="str">
        <f t="shared" ca="1" si="2"/>
        <v>Cobalt</v>
      </c>
    </row>
    <row r="11" spans="1:34" s="170" customFormat="1" ht="63">
      <c r="A11" s="199" t="s">
        <v>220</v>
      </c>
      <c r="B11" s="304" t="str">
        <f ca="1">IF(LEN(A11)=0,"",INDEX('Smelter Look-up'!$A:$A,MATCH($A11,'Smelter Look-up'!$E:$E,0)))</f>
        <v>Cobalt</v>
      </c>
      <c r="C11" s="152" t="str">
        <f ca="1">IF(LEN(A11)=0,"",INDEX('Smelter Look-up'!$C:$C,MATCH($A11,'Smelter Look-up'!$E:$E,0)))</f>
        <v>Murrin Murrin Nickel Cobalt Plant</v>
      </c>
      <c r="D11" s="149"/>
      <c r="E11" s="149" t="str">
        <f ca="1">IF(ISERROR($V11),"",OFFSET('Smelter Look-up'!$D$4,$V11-4,0)&amp;"")</f>
        <v>AUSTRALIA</v>
      </c>
      <c r="F11" s="149" t="str">
        <f ca="1">IF(ISERROR($V11),"",OFFSET('Smelter Look-up'!$E$4,$V11-4,0))</f>
        <v>CID003406</v>
      </c>
      <c r="G11" s="149" t="str">
        <f ca="1">IF(C11=$X$4,"Enter smelter details",IF(ISERROR($V11),"",OFFSET('Smelter Look-up'!$F$4,$V11-4,0)))</f>
        <v>RMI</v>
      </c>
      <c r="H11" s="206">
        <f ca="1">IF(ISERROR($V11),"",OFFSET('Smelter Look-up'!$G$4,$V11-4,0))</f>
        <v>0</v>
      </c>
      <c r="I11" s="207" t="str">
        <f ca="1">IF(ISERROR($V11),"",OFFSET('Smelter Look-up'!$H$4,$V11-4,0))</f>
        <v>Laverton</v>
      </c>
      <c r="J11" s="207" t="str">
        <f ca="1">IF(ISERROR($V11),"",OFFSET('Smelter Look-up'!$I$4,$V11-4,0))</f>
        <v>Western Australia</v>
      </c>
      <c r="K11" s="150"/>
      <c r="L11" s="150"/>
      <c r="M11" s="150"/>
      <c r="N11" s="150"/>
      <c r="O11" s="150"/>
      <c r="P11" s="209"/>
      <c r="Q11" s="151"/>
      <c r="R11" s="149" t="str">
        <f ca="1">IF(ISERROR($V11),"",OFFSET('Smelter Look-up'!$C$4,$V11-4,0)&amp;"")</f>
        <v>Murrin Murrin Nickel Cobalt Plant</v>
      </c>
      <c r="S11" s="155" t="str">
        <f t="shared" ca="1" si="0"/>
        <v>AU</v>
      </c>
      <c r="T11" s="155" t="str">
        <f ca="1">IF(B11="","",IF(ISERROR(MATCH($J11,SorP!$B$1:$B$6226,0)),"",INDIRECT("'SorP'!$A$"&amp;MATCH($S11&amp;$J11,SorP!C:C,0))))</f>
        <v>AU-WA</v>
      </c>
      <c r="U11" s="168"/>
      <c r="V11" s="169">
        <f ca="1">IF(C11="",NA(),MATCH($B11&amp;$C11,'Smelter Look-up'!$J:$J,0))</f>
        <v>109</v>
      </c>
      <c r="X11" s="170">
        <f t="shared" ca="1" si="1"/>
        <v>0</v>
      </c>
      <c r="AB11" s="314" t="str">
        <f t="shared" ca="1" si="2"/>
        <v>Cobalt</v>
      </c>
    </row>
    <row r="12" spans="1:34" s="170" customFormat="1" ht="37.799999999999997">
      <c r="A12" s="198" t="s">
        <v>102</v>
      </c>
      <c r="B12" s="304" t="str">
        <f ca="1">IF(LEN(A12)=0,"",INDEX('Smelter Look-up'!$A:$A,MATCH($A12,'Smelter Look-up'!$E:$E,0)))</f>
        <v>Cobalt</v>
      </c>
      <c r="C12" s="152" t="str">
        <f ca="1">IF(LEN(A12)=0,"",INDEX('Smelter Look-up'!$C:$C,MATCH($A12,'Smelter Look-up'!$E:$E,0)))</f>
        <v>Umicore Finland Oy</v>
      </c>
      <c r="D12" s="149"/>
      <c r="E12" s="149" t="str">
        <f ca="1">IF(ISERROR($V12),"",OFFSET('Smelter Look-up'!$D$4,$V12-4,0)&amp;"")</f>
        <v>FINLAND</v>
      </c>
      <c r="F12" s="149" t="str">
        <f ca="1">IF(ISERROR($V12),"",OFFSET('Smelter Look-up'!$E$4,$V12-4,0))</f>
        <v>CID003226</v>
      </c>
      <c r="G12" s="149" t="str">
        <f ca="1">IF(C12=$X$4,"Enter smelter details",IF(ISERROR($V12),"",OFFSET('Smelter Look-up'!$F$4,$V12-4,0)))</f>
        <v>RMI</v>
      </c>
      <c r="H12" s="206">
        <f ca="1">IF(ISERROR($V12),"",OFFSET('Smelter Look-up'!$G$4,$V12-4,0))</f>
        <v>0</v>
      </c>
      <c r="I12" s="207" t="str">
        <f ca="1">IF(ISERROR($V12),"",OFFSET('Smelter Look-up'!$H$4,$V12-4,0))</f>
        <v>Kokkola</v>
      </c>
      <c r="J12" s="207" t="str">
        <f ca="1">IF(ISERROR($V12),"",OFFSET('Smelter Look-up'!$I$4,$V12-4,0))</f>
        <v>Mellersta Österbotten</v>
      </c>
      <c r="K12" s="150"/>
      <c r="L12" s="150"/>
      <c r="M12" s="150"/>
      <c r="N12" s="150"/>
      <c r="O12" s="150"/>
      <c r="P12" s="209"/>
      <c r="Q12" s="151"/>
      <c r="R12" s="149" t="str">
        <f ca="1">IF(ISERROR($V12),"",OFFSET('Smelter Look-up'!$C$4,$V12-4,0)&amp;"")</f>
        <v>Umicore Finland Oy</v>
      </c>
      <c r="S12" s="155" t="str">
        <f t="shared" ca="1" si="0"/>
        <v>FI</v>
      </c>
      <c r="T12" s="155" t="str">
        <f ca="1">IF(B12="","",IF(ISERROR(MATCH($J12,SorP!$B$1:$B$6226,0)),"",INDIRECT("'SorP'!$A$"&amp;MATCH($S12&amp;$J12,SorP!C:C,0))))</f>
        <v>FI-07</v>
      </c>
      <c r="U12" s="168"/>
      <c r="V12" s="169">
        <f ca="1">IF(C12="",NA(),MATCH($B12&amp;$C12,'Smelter Look-up'!$J:$J,0))</f>
        <v>152</v>
      </c>
      <c r="X12" s="170">
        <f t="shared" ca="1" si="1"/>
        <v>0</v>
      </c>
      <c r="AB12" s="314" t="str">
        <f t="shared" ca="1" si="2"/>
        <v>Cobalt</v>
      </c>
    </row>
    <row r="13" spans="1:34" s="170" customFormat="1" ht="25.2">
      <c r="A13" s="198" t="s">
        <v>278</v>
      </c>
      <c r="B13" s="304" t="str">
        <f ca="1">IF(LEN(A13)=0,"",INDEX('Smelter Look-up'!$A:$A,MATCH($A13,'Smelter Look-up'!$E:$E,0)))</f>
        <v>Cobalt</v>
      </c>
      <c r="C13" s="152" t="str">
        <f ca="1">IF(LEN(A13)=0,"",INDEX('Smelter Look-up'!$C:$C,MATCH($A13,'Smelter Look-up'!$E:$E,0)))</f>
        <v>Umicore Olen</v>
      </c>
      <c r="D13" s="149"/>
      <c r="E13" s="149" t="str">
        <f ca="1">IF(ISERROR($V13),"",OFFSET('Smelter Look-up'!$D$4,$V13-4,0)&amp;"")</f>
        <v>BELGIUM</v>
      </c>
      <c r="F13" s="149" t="str">
        <f ca="1">IF(ISERROR($V13),"",OFFSET('Smelter Look-up'!$E$4,$V13-4,0))</f>
        <v>CID003228</v>
      </c>
      <c r="G13" s="149" t="str">
        <f ca="1">IF(C13=$X$4,"Enter smelter details",IF(ISERROR($V13),"",OFFSET('Smelter Look-up'!$F$4,$V13-4,0)))</f>
        <v>RMI</v>
      </c>
      <c r="H13" s="206">
        <f ca="1">IF(ISERROR($V13),"",OFFSET('Smelter Look-up'!$G$4,$V13-4,0))</f>
        <v>0</v>
      </c>
      <c r="I13" s="207" t="str">
        <f ca="1">IF(ISERROR($V13),"",OFFSET('Smelter Look-up'!$H$4,$V13-4,0))</f>
        <v>Olen</v>
      </c>
      <c r="J13" s="207" t="str">
        <f ca="1">IF(ISERROR($V13),"",OFFSET('Smelter Look-up'!$I$4,$V13-4,0))</f>
        <v>Antwerpen</v>
      </c>
      <c r="K13" s="150"/>
      <c r="L13" s="150"/>
      <c r="M13" s="150"/>
      <c r="N13" s="150"/>
      <c r="O13" s="150"/>
      <c r="P13" s="209"/>
      <c r="Q13" s="151"/>
      <c r="R13" s="149" t="str">
        <f ca="1">IF(ISERROR($V13),"",OFFSET('Smelter Look-up'!$C$4,$V13-4,0)&amp;"")</f>
        <v>Umicore Olen</v>
      </c>
      <c r="S13" s="155" t="str">
        <f t="shared" ref="S13:S63" ca="1" si="3">IF(B13="","",IF(ISERROR(MATCH($E13,CL,0)),"Unknown",INDIRECT("'C'!$A$"&amp;MATCH($E13,CL,0)+1)))</f>
        <v>BE</v>
      </c>
      <c r="T13" s="155" t="str">
        <f ca="1">IF(B13="","",IF(ISERROR(MATCH($J13,SorP!$B$1:$B$6226,0)),"",INDIRECT("'SorP'!$A$"&amp;MATCH($S13&amp;$J13,SorP!C:C,0))))</f>
        <v>BE-VAN</v>
      </c>
      <c r="U13" s="168"/>
      <c r="V13" s="169">
        <f ca="1">IF(C13="",NA(),MATCH($B13&amp;$C13,'Smelter Look-up'!$J:$J,0))</f>
        <v>153</v>
      </c>
      <c r="X13" s="170">
        <f t="shared" ref="X13:X62" ca="1" si="4">IF(AND(C13="Smelter not listed",OR(LEN(D13)=0,LEN(E13)=0)),1,0)</f>
        <v>0</v>
      </c>
      <c r="AB13" s="314" t="str">
        <f t="shared" ref="AB13:AB69" ca="1" si="5">IF(C13="","",B13)</f>
        <v>Cobalt</v>
      </c>
    </row>
    <row r="14" spans="1:34" s="170" customFormat="1" ht="113.4">
      <c r="A14" s="199" t="s">
        <v>18774</v>
      </c>
      <c r="B14" s="304" t="str">
        <f ca="1">IF(LEN(A14)=0,"",INDEX('Smelter Look-up'!$A:$A,MATCH($A14,'Smelter Look-up'!$E:$E,0)))</f>
        <v>Copper</v>
      </c>
      <c r="C14" s="152" t="str">
        <f ca="1">IF(LEN(A14)=0,"",INDEX('Smelter Look-up'!$C:$C,MATCH($A14,'Smelter Look-up'!$E:$E,0)))</f>
        <v>Toyo Smelter &amp; Refinery, Sumitomo Metal Mining</v>
      </c>
      <c r="D14" s="149"/>
      <c r="E14" s="149" t="str">
        <f ca="1">IF(ISERROR($V14),"",OFFSET('Smelter Look-up'!$D$4,$V14-4,0)&amp;"")</f>
        <v>JAPAN</v>
      </c>
      <c r="F14" s="149" t="str">
        <f ca="1">IF(ISERROR($V14),"",OFFSET('Smelter Look-up'!$E$4,$V14-4,0))</f>
        <v>CID003878</v>
      </c>
      <c r="G14" s="149" t="str">
        <f ca="1">IF(C14=$X$4,"Enter smelter details",IF(ISERROR($V14),"",OFFSET('Smelter Look-up'!$F$4,$V14-4,0)))</f>
        <v>RMI</v>
      </c>
      <c r="H14" s="206">
        <f ca="1">IF(ISERROR($V14),"",OFFSET('Smelter Look-up'!$G$4,$V14-4,0))</f>
        <v>0</v>
      </c>
      <c r="I14" s="207" t="str">
        <f ca="1">IF(ISERROR($V14),"",OFFSET('Smelter Look-up'!$H$4,$V14-4,0))</f>
        <v>Saijyo</v>
      </c>
      <c r="J14" s="207" t="str">
        <f ca="1">IF(ISERROR($V14),"",OFFSET('Smelter Look-up'!$I$4,$V14-4,0))</f>
        <v>Ehime</v>
      </c>
      <c r="K14" s="150"/>
      <c r="L14" s="150"/>
      <c r="M14" s="150"/>
      <c r="N14" s="150"/>
      <c r="O14" s="150"/>
      <c r="P14" s="209"/>
      <c r="Q14" s="151"/>
      <c r="R14" s="149" t="str">
        <f ca="1">IF(ISERROR($V14),"",OFFSET('Smelter Look-up'!$C$4,$V14-4,0)&amp;"")</f>
        <v>Toyo Smelter &amp; Refinery, Sumitomo Metal Mining</v>
      </c>
      <c r="S14" s="155" t="str">
        <f t="shared" ca="1" si="3"/>
        <v>JP</v>
      </c>
      <c r="T14" s="155" t="str">
        <f ca="1">IF(B14="","",IF(ISERROR(MATCH($J14,SorP!$B$1:$B$6226,0)),"",INDIRECT("'SorP'!$A$"&amp;MATCH($S14&amp;$J14,SorP!C:C,0))))</f>
        <v>JP-38</v>
      </c>
      <c r="U14" s="168"/>
      <c r="V14" s="169">
        <f ca="1">IF(C14="",NA(),MATCH($B14&amp;$C14,'Smelter Look-up'!$J:$J,0))</f>
        <v>269</v>
      </c>
      <c r="X14" s="170">
        <f t="shared" ca="1" si="4"/>
        <v>0</v>
      </c>
      <c r="AB14" s="314" t="str">
        <f t="shared" ca="1" si="5"/>
        <v>Copper</v>
      </c>
    </row>
    <row r="15" spans="1:34" s="170" customFormat="1" ht="20.399999999999999">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399999999999999">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399999999999999">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399999999999999">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399999999999999">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399999999999999">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399999999999999">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399999999999999">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399999999999999">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399999999999999">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399999999999999">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399999999999999">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399999999999999">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399999999999999">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399999999999999">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399999999999999">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399999999999999">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399999999999999">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399999999999999">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399999999999999">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399999999999999">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399999999999999">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399999999999999">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399999999999999">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399999999999999">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399999999999999">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399999999999999">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399999999999999">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399999999999999">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399999999999999">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399999999999999">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399999999999999">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399999999999999">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399999999999999">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399999999999999">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399999999999999">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399999999999999">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399999999999999">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399999999999999">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399999999999999">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399999999999999">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399999999999999">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399999999999999">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399999999999999">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399999999999999">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399999999999999">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399999999999999">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399999999999999">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399999999999999">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399999999999999">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399999999999999">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399999999999999">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399999999999999">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399999999999999">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399999999999999">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399999999999999">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399999999999999">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399999999999999">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399999999999999">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399999999999999">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399999999999999">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399999999999999">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399999999999999">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399999999999999">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399999999999999">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399999999999999">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399999999999999">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399999999999999">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399999999999999">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399999999999999">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399999999999999">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399999999999999">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399999999999999">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399999999999999">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399999999999999">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399999999999999">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399999999999999">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399999999999999">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399999999999999">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399999999999999">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399999999999999">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399999999999999">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399999999999999">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399999999999999">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399999999999999">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399999999999999">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399999999999999">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399999999999999">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399999999999999">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399999999999999">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399999999999999">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399999999999999">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399999999999999">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399999999999999">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399999999999999">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399999999999999">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399999999999999">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399999999999999">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399999999999999">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399999999999999">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399999999999999">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399999999999999">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399999999999999">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399999999999999">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399999999999999">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399999999999999">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399999999999999">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399999999999999">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399999999999999">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399999999999999">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399999999999999">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399999999999999">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399999999999999">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399999999999999">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399999999999999">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399999999999999">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399999999999999">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399999999999999">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399999999999999">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399999999999999">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399999999999999">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399999999999999">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399999999999999">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399999999999999">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399999999999999">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399999999999999">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399999999999999">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399999999999999">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399999999999999">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399999999999999">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399999999999999">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399999999999999">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399999999999999">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399999999999999">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399999999999999">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399999999999999">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399999999999999">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399999999999999">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399999999999999">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399999999999999">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399999999999999">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399999999999999">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399999999999999">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399999999999999">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399999999999999">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399999999999999">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399999999999999">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399999999999999">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399999999999999">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399999999999999">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399999999999999">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399999999999999">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399999999999999">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399999999999999">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399999999999999">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399999999999999">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399999999999999">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399999999999999">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399999999999999">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399999999999999">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399999999999999">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399999999999999">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399999999999999">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399999999999999">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399999999999999">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399999999999999">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399999999999999">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399999999999999">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399999999999999">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399999999999999">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399999999999999">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399999999999999">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399999999999999">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399999999999999">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399999999999999">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399999999999999">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399999999999999">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399999999999999">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399999999999999">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399999999999999">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399999999999999">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399999999999999">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399999999999999">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399999999999999">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399999999999999">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399999999999999">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399999999999999">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399999999999999">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399999999999999">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399999999999999">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399999999999999">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399999999999999">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399999999999999">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399999999999999">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399999999999999">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399999999999999">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399999999999999">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399999999999999">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399999999999999">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399999999999999">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399999999999999">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399999999999999">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399999999999999">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399999999999999">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399999999999999">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399999999999999">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399999999999999">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399999999999999">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399999999999999">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399999999999999">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399999999999999">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399999999999999">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399999999999999">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399999999999999">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399999999999999">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399999999999999">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399999999999999">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399999999999999">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399999999999999">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399999999999999">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399999999999999">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399999999999999">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399999999999999">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399999999999999">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399999999999999">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399999999999999">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399999999999999">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399999999999999">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399999999999999">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399999999999999">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399999999999999">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399999999999999">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399999999999999">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399999999999999">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399999999999999">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399999999999999">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399999999999999">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399999999999999">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399999999999999">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399999999999999">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399999999999999">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399999999999999">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399999999999999">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399999999999999">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399999999999999">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399999999999999">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399999999999999">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399999999999999">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399999999999999">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399999999999999">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399999999999999">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399999999999999">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399999999999999">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399999999999999">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399999999999999">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399999999999999">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399999999999999">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399999999999999">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399999999999999">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399999999999999">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399999999999999">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399999999999999">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399999999999999">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399999999999999">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399999999999999">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399999999999999">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399999999999999">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399999999999999">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399999999999999">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399999999999999">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399999999999999">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399999999999999">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399999999999999">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399999999999999">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399999999999999">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399999999999999">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399999999999999">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399999999999999">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399999999999999">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399999999999999">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399999999999999">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399999999999999">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399999999999999">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399999999999999">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399999999999999">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399999999999999">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399999999999999">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399999999999999">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399999999999999">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399999999999999">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399999999999999">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399999999999999">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399999999999999">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399999999999999">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399999999999999">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399999999999999">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399999999999999">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399999999999999">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399999999999999">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399999999999999">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399999999999999">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399999999999999">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399999999999999">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399999999999999">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399999999999999">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399999999999999">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399999999999999">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399999999999999">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399999999999999">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399999999999999">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399999999999999">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399999999999999">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399999999999999">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399999999999999">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399999999999999">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399999999999999">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399999999999999">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399999999999999">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399999999999999">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399999999999999">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399999999999999">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399999999999999">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399999999999999">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399999999999999">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399999999999999">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399999999999999">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399999999999999">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399999999999999">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399999999999999">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399999999999999">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399999999999999">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399999999999999">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399999999999999">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399999999999999">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399999999999999">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399999999999999">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399999999999999">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399999999999999">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399999999999999">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399999999999999">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399999999999999">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399999999999999">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399999999999999">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399999999999999">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399999999999999">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399999999999999">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399999999999999">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399999999999999">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399999999999999">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399999999999999">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399999999999999">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399999999999999">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399999999999999">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399999999999999">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399999999999999">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399999999999999">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399999999999999">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399999999999999">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399999999999999">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399999999999999">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399999999999999">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399999999999999">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399999999999999">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399999999999999">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399999999999999">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399999999999999">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399999999999999">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399999999999999">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399999999999999">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399999999999999">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399999999999999">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399999999999999">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399999999999999">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399999999999999">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399999999999999">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399999999999999">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399999999999999">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399999999999999">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399999999999999">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399999999999999">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399999999999999">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399999999999999">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399999999999999">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399999999999999">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399999999999999">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399999999999999">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399999999999999">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399999999999999">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399999999999999">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399999999999999">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399999999999999">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399999999999999">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399999999999999">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399999999999999">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399999999999999">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399999999999999">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399999999999999">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399999999999999">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399999999999999">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399999999999999">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399999999999999">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399999999999999">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399999999999999">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399999999999999">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399999999999999">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399999999999999">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399999999999999">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399999999999999">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399999999999999">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399999999999999">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399999999999999">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399999999999999">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399999999999999">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399999999999999">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399999999999999">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399999999999999">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399999999999999">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399999999999999">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399999999999999">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399999999999999">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399999999999999">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399999999999999">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399999999999999">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399999999999999">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399999999999999">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399999999999999">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399999999999999">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399999999999999">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399999999999999">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399999999999999">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399999999999999">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399999999999999">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399999999999999">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399999999999999">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399999999999999">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399999999999999">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399999999999999">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399999999999999">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399999999999999">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399999999999999">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399999999999999">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399999999999999">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399999999999999">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399999999999999">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399999999999999">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399999999999999">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399999999999999">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399999999999999">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399999999999999">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399999999999999">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399999999999999">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399999999999999">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399999999999999">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399999999999999">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399999999999999">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399999999999999">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399999999999999">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399999999999999">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399999999999999">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399999999999999">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399999999999999">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399999999999999">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399999999999999">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399999999999999">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399999999999999">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399999999999999">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399999999999999">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399999999999999">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399999999999999">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399999999999999">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399999999999999">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399999999999999">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399999999999999">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399999999999999">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399999999999999">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399999999999999">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399999999999999">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399999999999999">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399999999999999">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399999999999999">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399999999999999">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399999999999999">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399999999999999">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399999999999999">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399999999999999">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399999999999999">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399999999999999">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399999999999999">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399999999999999">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399999999999999">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399999999999999">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399999999999999">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399999999999999">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399999999999999">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399999999999999">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399999999999999">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399999999999999">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399999999999999">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399999999999999">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399999999999999">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399999999999999">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399999999999999">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399999999999999">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399999999999999">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399999999999999">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399999999999999">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399999999999999">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399999999999999">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399999999999999">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399999999999999">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399999999999999">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399999999999999">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399999999999999">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399999999999999">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399999999999999">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399999999999999">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399999999999999">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399999999999999">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399999999999999">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399999999999999">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399999999999999">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399999999999999">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399999999999999">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399999999999999">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399999999999999">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399999999999999">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399999999999999">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399999999999999">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399999999999999">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399999999999999">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399999999999999">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399999999999999">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399999999999999">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399999999999999">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399999999999999">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399999999999999">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399999999999999">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399999999999999">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399999999999999">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399999999999999">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399999999999999">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399999999999999">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399999999999999">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399999999999999">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399999999999999">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399999999999999">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399999999999999">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399999999999999">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399999999999999">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399999999999999">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399999999999999">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399999999999999">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399999999999999">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399999999999999">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399999999999999">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399999999999999">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399999999999999">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399999999999999">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399999999999999">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399999999999999">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399999999999999">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399999999999999">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399999999999999">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399999999999999">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399999999999999">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399999999999999">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399999999999999">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399999999999999">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399999999999999">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399999999999999">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399999999999999">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399999999999999">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399999999999999">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399999999999999">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399999999999999">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399999999999999">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399999999999999">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399999999999999">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399999999999999">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399999999999999">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399999999999999">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399999999999999">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399999999999999">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399999999999999">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399999999999999">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399999999999999">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399999999999999">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399999999999999">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399999999999999">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399999999999999">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399999999999999">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399999999999999">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399999999999999">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399999999999999">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399999999999999">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399999999999999">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399999999999999">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399999999999999">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399999999999999">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399999999999999">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399999999999999">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399999999999999">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399999999999999">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399999999999999">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399999999999999">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399999999999999">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399999999999999">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399999999999999">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399999999999999">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399999999999999">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399999999999999">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399999999999999">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399999999999999">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399999999999999">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399999999999999">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399999999999999">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399999999999999">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399999999999999">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399999999999999">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399999999999999">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399999999999999">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399999999999999">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399999999999999">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399999999999999">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399999999999999">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399999999999999">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399999999999999">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399999999999999">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399999999999999">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399999999999999">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399999999999999">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399999999999999">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399999999999999">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399999999999999">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399999999999999">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399999999999999">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399999999999999">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399999999999999">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399999999999999">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399999999999999">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399999999999999">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399999999999999">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399999999999999">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399999999999999">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399999999999999">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399999999999999">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399999999999999">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399999999999999">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399999999999999">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399999999999999">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399999999999999">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399999999999999">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399999999999999">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399999999999999">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399999999999999">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399999999999999">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399999999999999">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399999999999999">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399999999999999">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399999999999999">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399999999999999">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399999999999999">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399999999999999">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399999999999999">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399999999999999">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399999999999999">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399999999999999">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399999999999999">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399999999999999">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399999999999999">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399999999999999">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399999999999999">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399999999999999">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399999999999999">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399999999999999">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399999999999999">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399999999999999">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399999999999999">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399999999999999">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399999999999999">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399999999999999">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399999999999999">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399999999999999">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399999999999999">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399999999999999">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399999999999999">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399999999999999">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399999999999999">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399999999999999">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399999999999999">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399999999999999">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399999999999999">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399999999999999">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399999999999999">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399999999999999">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399999999999999">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399999999999999">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399999999999999">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399999999999999">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399999999999999">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399999999999999">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399999999999999">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399999999999999">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399999999999999">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399999999999999">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399999999999999">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399999999999999">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399999999999999">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399999999999999">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399999999999999">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399999999999999">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399999999999999">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399999999999999">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399999999999999">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399999999999999">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399999999999999">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399999999999999">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399999999999999">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399999999999999">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399999999999999">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399999999999999">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399999999999999">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399999999999999">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399999999999999">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399999999999999">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399999999999999">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399999999999999">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399999999999999">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399999999999999">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399999999999999">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399999999999999">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399999999999999">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399999999999999">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399999999999999">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399999999999999">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399999999999999">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399999999999999">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399999999999999">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399999999999999">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399999999999999">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399999999999999">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399999999999999">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399999999999999">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399999999999999">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399999999999999">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399999999999999">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399999999999999">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399999999999999">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399999999999999">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399999999999999">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399999999999999">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399999999999999">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399999999999999">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399999999999999">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399999999999999">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399999999999999">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399999999999999">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399999999999999">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399999999999999">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399999999999999">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399999999999999">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399999999999999">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399999999999999">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399999999999999">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399999999999999">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399999999999999">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399999999999999">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399999999999999">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399999999999999">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399999999999999">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399999999999999">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399999999999999">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399999999999999">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399999999999999">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399999999999999">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399999999999999">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399999999999999">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399999999999999">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399999999999999">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399999999999999">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399999999999999">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399999999999999">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399999999999999">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399999999999999">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399999999999999">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399999999999999">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399999999999999">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399999999999999">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399999999999999">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399999999999999">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399999999999999">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399999999999999">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399999999999999">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399999999999999">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399999999999999">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399999999999999">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399999999999999">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399999999999999">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399999999999999">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399999999999999">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399999999999999">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399999999999999">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399999999999999">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399999999999999">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399999999999999">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399999999999999">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399999999999999">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399999999999999">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399999999999999">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399999999999999">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399999999999999">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399999999999999">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399999999999999">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399999999999999">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399999999999999">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399999999999999">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399999999999999">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399999999999999">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399999999999999">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399999999999999">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399999999999999">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399999999999999">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399999999999999">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399999999999999">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399999999999999">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399999999999999">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399999999999999">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399999999999999">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399999999999999">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399999999999999">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399999999999999">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399999999999999">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399999999999999">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399999999999999">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399999999999999">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399999999999999">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399999999999999">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399999999999999">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399999999999999">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399999999999999">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399999999999999">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399999999999999">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399999999999999">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399999999999999">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399999999999999">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399999999999999">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399999999999999">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399999999999999">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399999999999999">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399999999999999">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399999999999999">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399999999999999">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399999999999999">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399999999999999">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399999999999999">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399999999999999">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399999999999999">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399999999999999">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399999999999999">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399999999999999">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399999999999999">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399999999999999">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399999999999999">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399999999999999">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399999999999999">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399999999999999">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399999999999999">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399999999999999">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399999999999999">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399999999999999">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399999999999999">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399999999999999">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399999999999999">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399999999999999">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399999999999999">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399999999999999">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399999999999999">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399999999999999">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399999999999999">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399999999999999">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399999999999999">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399999999999999">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399999999999999">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399999999999999">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399999999999999">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399999999999999">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399999999999999">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399999999999999">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399999999999999">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399999999999999">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399999999999999">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399999999999999">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399999999999999">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399999999999999">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399999999999999">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399999999999999">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399999999999999">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399999999999999">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399999999999999">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399999999999999">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399999999999999">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399999999999999">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399999999999999">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399999999999999">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399999999999999">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399999999999999">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399999999999999">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399999999999999">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399999999999999">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399999999999999">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399999999999999">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399999999999999">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399999999999999">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399999999999999">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399999999999999">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399999999999999">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399999999999999">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399999999999999">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399999999999999">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399999999999999">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399999999999999">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399999999999999">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399999999999999">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399999999999999">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399999999999999">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399999999999999">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399999999999999">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399999999999999">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399999999999999">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399999999999999">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399999999999999">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399999999999999">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399999999999999">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399999999999999">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399999999999999">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399999999999999">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399999999999999">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399999999999999">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399999999999999">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399999999999999">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399999999999999">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399999999999999">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399999999999999">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399999999999999">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399999999999999">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399999999999999">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399999999999999">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399999999999999">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399999999999999">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399999999999999">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399999999999999">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399999999999999">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399999999999999">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399999999999999">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399999999999999">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399999999999999">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399999999999999">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399999999999999">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399999999999999">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399999999999999">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399999999999999">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399999999999999">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399999999999999">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399999999999999">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399999999999999">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399999999999999">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399999999999999">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399999999999999">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399999999999999">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399999999999999">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399999999999999">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399999999999999">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399999999999999">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399999999999999">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399999999999999">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399999999999999">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399999999999999">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399999999999999">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399999999999999">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399999999999999">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399999999999999">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399999999999999">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399999999999999">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399999999999999">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399999999999999">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399999999999999">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399999999999999">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399999999999999">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399999999999999">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399999999999999">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399999999999999">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399999999999999">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399999999999999">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399999999999999">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399999999999999">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399999999999999">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399999999999999">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399999999999999">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399999999999999">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399999999999999">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399999999999999">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399999999999999">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399999999999999">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399999999999999">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399999999999999">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399999999999999">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399999999999999">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399999999999999">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399999999999999">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399999999999999">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399999999999999">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399999999999999">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399999999999999">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399999999999999">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399999999999999">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399999999999999">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399999999999999">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399999999999999">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399999999999999">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399999999999999">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399999999999999">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399999999999999">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399999999999999">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399999999999999">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399999999999999">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399999999999999">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399999999999999">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399999999999999">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399999999999999">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399999999999999">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399999999999999">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399999999999999">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399999999999999">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399999999999999">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399999999999999">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399999999999999">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399999999999999">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399999999999999">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399999999999999">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399999999999999">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399999999999999">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399999999999999">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399999999999999">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399999999999999">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399999999999999">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399999999999999">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399999999999999">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399999999999999">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399999999999999">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399999999999999">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399999999999999">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399999999999999">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399999999999999">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399999999999999">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399999999999999">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399999999999999">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399999999999999">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399999999999999">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399999999999999">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399999999999999">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399999999999999">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399999999999999">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399999999999999">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399999999999999">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399999999999999">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399999999999999">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399999999999999">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399999999999999">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399999999999999">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399999999999999">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399999999999999">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399999999999999">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399999999999999">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399999999999999">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399999999999999">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399999999999999">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399999999999999">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399999999999999">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399999999999999">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399999999999999">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399999999999999">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399999999999999">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399999999999999">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399999999999999">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399999999999999">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399999999999999">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399999999999999">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399999999999999">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399999999999999">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399999999999999">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399999999999999">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399999999999999">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399999999999999">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399999999999999">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399999999999999">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399999999999999">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399999999999999">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399999999999999">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399999999999999">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399999999999999">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399999999999999">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399999999999999">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399999999999999">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399999999999999">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399999999999999">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399999999999999">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399999999999999">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399999999999999">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399999999999999">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399999999999999">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399999999999999">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399999999999999">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399999999999999">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399999999999999">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399999999999999">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399999999999999">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399999999999999">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399999999999999">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399999999999999">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399999999999999">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399999999999999">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399999999999999">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399999999999999">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399999999999999">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399999999999999">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399999999999999">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399999999999999">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399999999999999">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399999999999999">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399999999999999">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399999999999999">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399999999999999">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399999999999999">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399999999999999">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399999999999999">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399999999999999">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399999999999999">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399999999999999">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399999999999999">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399999999999999">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399999999999999">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399999999999999">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399999999999999">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399999999999999">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399999999999999">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399999999999999">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399999999999999">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399999999999999">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399999999999999">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399999999999999">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399999999999999">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399999999999999">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399999999999999">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399999999999999">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399999999999999">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399999999999999">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399999999999999">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399999999999999">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399999999999999">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399999999999999">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399999999999999">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399999999999999">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399999999999999">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399999999999999">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399999999999999">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399999999999999">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399999999999999">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399999999999999">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399999999999999">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399999999999999">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399999999999999">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399999999999999">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399999999999999">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399999999999999">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399999999999999">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399999999999999">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399999999999999">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399999999999999">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399999999999999">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399999999999999">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399999999999999">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399999999999999">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399999999999999">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399999999999999">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399999999999999">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399999999999999">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399999999999999">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399999999999999">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399999999999999">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399999999999999">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399999999999999">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399999999999999">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399999999999999">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399999999999999">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399999999999999">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399999999999999">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399999999999999">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399999999999999">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399999999999999">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399999999999999">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399999999999999">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399999999999999">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399999999999999">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399999999999999">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399999999999999">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399999999999999">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399999999999999">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399999999999999">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399999999999999">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399999999999999">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399999999999999">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399999999999999">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399999999999999">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399999999999999">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399999999999999">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399999999999999">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399999999999999">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399999999999999">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399999999999999">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399999999999999">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399999999999999">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399999999999999">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399999999999999">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399999999999999">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399999999999999">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399999999999999">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399999999999999">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399999999999999">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399999999999999">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399999999999999">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399999999999999">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399999999999999">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399999999999999">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399999999999999">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399999999999999">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399999999999999">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399999999999999">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399999999999999">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399999999999999">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399999999999999">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399999999999999">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399999999999999">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399999999999999">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399999999999999">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399999999999999">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399999999999999">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399999999999999">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399999999999999">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399999999999999">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399999999999999">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399999999999999">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399999999999999">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399999999999999">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399999999999999">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399999999999999">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399999999999999">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399999999999999">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399999999999999">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399999999999999">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399999999999999">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399999999999999">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399999999999999">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399999999999999">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399999999999999">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399999999999999">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399999999999999">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399999999999999">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399999999999999">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399999999999999">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399999999999999">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399999999999999">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399999999999999">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399999999999999">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399999999999999">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399999999999999">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399999999999999">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399999999999999">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399999999999999">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399999999999999">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399999999999999">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399999999999999">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399999999999999">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399999999999999">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399999999999999">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399999999999999">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399999999999999">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399999999999999">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399999999999999">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399999999999999">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399999999999999">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399999999999999">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399999999999999">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399999999999999">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399999999999999">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399999999999999">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399999999999999">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399999999999999">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399999999999999">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399999999999999">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399999999999999">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399999999999999">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399999999999999">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399999999999999">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399999999999999">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399999999999999">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399999999999999">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399999999999999">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399999999999999">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399999999999999">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399999999999999">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399999999999999">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399999999999999">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399999999999999">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399999999999999">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399999999999999">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399999999999999">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399999999999999">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399999999999999">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399999999999999">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399999999999999">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399999999999999">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399999999999999">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399999999999999">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399999999999999">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399999999999999">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399999999999999">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399999999999999">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399999999999999">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399999999999999">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399999999999999">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399999999999999">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399999999999999">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399999999999999">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399999999999999">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399999999999999">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399999999999999">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399999999999999">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399999999999999">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399999999999999">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399999999999999">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399999999999999">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399999999999999">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399999999999999">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399999999999999">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399999999999999">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399999999999999">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399999999999999">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399999999999999">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399999999999999">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399999999999999">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399999999999999">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399999999999999">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399999999999999">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399999999999999">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399999999999999">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399999999999999">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399999999999999">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399999999999999">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399999999999999">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399999999999999">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399999999999999">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399999999999999">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399999999999999">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399999999999999">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399999999999999">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399999999999999">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399999999999999">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399999999999999">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399999999999999">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399999999999999">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399999999999999">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399999999999999">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399999999999999">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399999999999999">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399999999999999">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399999999999999">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399999999999999">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399999999999999">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399999999999999">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399999999999999">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399999999999999">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399999999999999">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399999999999999">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399999999999999">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399999999999999">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399999999999999">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399999999999999">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399999999999999">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399999999999999">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399999999999999">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399999999999999">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399999999999999">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399999999999999">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399999999999999">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399999999999999">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399999999999999">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399999999999999">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399999999999999">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399999999999999">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399999999999999">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399999999999999">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399999999999999">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399999999999999">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399999999999999">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399999999999999">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399999999999999">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399999999999999">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399999999999999">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399999999999999">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399999999999999">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399999999999999">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399999999999999">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399999999999999">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399999999999999">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399999999999999">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399999999999999">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399999999999999">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399999999999999">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399999999999999">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399999999999999">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399999999999999">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399999999999999">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399999999999999">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399999999999999">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399999999999999">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399999999999999">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399999999999999">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399999999999999">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399999999999999">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399999999999999">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399999999999999">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399999999999999">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399999999999999">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399999999999999">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399999999999999">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399999999999999">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399999999999999">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399999999999999">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399999999999999">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399999999999999">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399999999999999">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399999999999999">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399999999999999">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399999999999999">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399999999999999">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399999999999999">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399999999999999">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399999999999999">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399999999999999">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399999999999999">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399999999999999">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399999999999999">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399999999999999">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399999999999999">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399999999999999">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399999999999999">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399999999999999">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399999999999999">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399999999999999">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399999999999999">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399999999999999">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399999999999999">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399999999999999">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399999999999999">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399999999999999">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399999999999999">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399999999999999">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399999999999999">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399999999999999">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399999999999999">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399999999999999">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399999999999999">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399999999999999">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399999999999999">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399999999999999">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399999999999999">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399999999999999">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399999999999999">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399999999999999">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399999999999999">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399999999999999">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399999999999999">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399999999999999">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399999999999999">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399999999999999">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399999999999999">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399999999999999">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399999999999999">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399999999999999">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399999999999999">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399999999999999">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399999999999999">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399999999999999">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399999999999999">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399999999999999">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399999999999999">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399999999999999">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399999999999999">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399999999999999">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399999999999999">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399999999999999">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399999999999999">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399999999999999">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399999999999999">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399999999999999">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399999999999999">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399999999999999">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399999999999999">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399999999999999">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399999999999999">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399999999999999">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399999999999999">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399999999999999">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399999999999999">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399999999999999">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399999999999999">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399999999999999">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399999999999999">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399999999999999">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399999999999999">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399999999999999">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399999999999999">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399999999999999">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399999999999999">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399999999999999">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399999999999999">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399999999999999">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399999999999999">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399999999999999">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399999999999999">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399999999999999">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399999999999999">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399999999999999">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399999999999999">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399999999999999">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399999999999999">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399999999999999">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399999999999999">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399999999999999">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399999999999999">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399999999999999">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399999999999999">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399999999999999">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399999999999999">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399999999999999">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399999999999999">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399999999999999">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399999999999999">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399999999999999">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399999999999999">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399999999999999">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399999999999999">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399999999999999">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399999999999999">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399999999999999">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399999999999999">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399999999999999">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399999999999999">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399999999999999">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399999999999999">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399999999999999">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399999999999999">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399999999999999">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399999999999999">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399999999999999">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399999999999999">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399999999999999">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399999999999999">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399999999999999">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399999999999999">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399999999999999">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399999999999999">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399999999999999">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399999999999999">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399999999999999">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399999999999999">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399999999999999">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399999999999999">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399999999999999">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399999999999999">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399999999999999">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399999999999999">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399999999999999">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399999999999999">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399999999999999">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399999999999999">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399999999999999">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399999999999999">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399999999999999">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399999999999999">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399999999999999">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399999999999999">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399999999999999">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399999999999999">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399999999999999">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399999999999999">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399999999999999">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399999999999999">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399999999999999">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399999999999999">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399999999999999">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399999999999999">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399999999999999">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399999999999999">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399999999999999">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399999999999999">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399999999999999">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399999999999999">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399999999999999">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399999999999999">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399999999999999">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399999999999999">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399999999999999">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399999999999999">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399999999999999">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399999999999999">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399999999999999">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399999999999999">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399999999999999">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399999999999999">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399999999999999">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399999999999999">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399999999999999">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399999999999999">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399999999999999">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399999999999999">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399999999999999">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399999999999999">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399999999999999">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399999999999999">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399999999999999">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399999999999999">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399999999999999">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399999999999999">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399999999999999">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399999999999999">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399999999999999">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399999999999999">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399999999999999">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399999999999999">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399999999999999">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399999999999999">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399999999999999">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399999999999999">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399999999999999">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399999999999999">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399999999999999">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399999999999999">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399999999999999">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399999999999999">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399999999999999">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399999999999999">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399999999999999">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399999999999999">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399999999999999">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399999999999999">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399999999999999">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399999999999999">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399999999999999">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399999999999999">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399999999999999">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399999999999999">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399999999999999">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399999999999999">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399999999999999">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399999999999999">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399999999999999">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399999999999999">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399999999999999">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399999999999999">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399999999999999">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399999999999999">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399999999999999">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399999999999999">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399999999999999">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399999999999999">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399999999999999">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399999999999999">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399999999999999">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399999999999999">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399999999999999">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399999999999999">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399999999999999">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399999999999999">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399999999999999">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399999999999999">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399999999999999">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399999999999999">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399999999999999">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399999999999999">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399999999999999">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399999999999999">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399999999999999">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399999999999999">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399999999999999">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399999999999999">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399999999999999">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399999999999999">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399999999999999">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399999999999999">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399999999999999">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399999999999999">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399999999999999">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399999999999999">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399999999999999">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399999999999999">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399999999999999">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399999999999999">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399999999999999">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399999999999999">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399999999999999">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399999999999999">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399999999999999">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399999999999999">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399999999999999">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399999999999999">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399999999999999">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399999999999999">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399999999999999">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399999999999999">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399999999999999">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399999999999999">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399999999999999">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399999999999999">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399999999999999">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399999999999999">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399999999999999">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399999999999999">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399999999999999">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399999999999999">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399999999999999">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399999999999999">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399999999999999">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399999999999999">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399999999999999">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399999999999999">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399999999999999">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399999999999999">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399999999999999">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399999999999999">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399999999999999">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399999999999999">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399999999999999">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399999999999999">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399999999999999">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399999999999999">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399999999999999">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399999999999999">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399999999999999">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399999999999999">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399999999999999">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399999999999999">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399999999999999">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399999999999999">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399999999999999">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399999999999999">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399999999999999">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399999999999999">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399999999999999">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399999999999999">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399999999999999">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399999999999999">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399999999999999">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399999999999999">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399999999999999">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399999999999999">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399999999999999">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399999999999999">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399999999999999">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399999999999999">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399999999999999">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399999999999999">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399999999999999">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399999999999999">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399999999999999">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399999999999999">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399999999999999">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399999999999999">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399999999999999">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399999999999999">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399999999999999">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399999999999999">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399999999999999">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399999999999999">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399999999999999">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399999999999999">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399999999999999">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399999999999999">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399999999999999">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399999999999999">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399999999999999">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399999999999999">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399999999999999">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399999999999999">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399999999999999">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399999999999999">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399999999999999">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399999999999999">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399999999999999">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399999999999999">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399999999999999">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399999999999999">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399999999999999">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399999999999999">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399999999999999">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399999999999999">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399999999999999">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399999999999999">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399999999999999">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399999999999999">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399999999999999">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399999999999999">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399999999999999">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399999999999999">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399999999999999">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399999999999999">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399999999999999">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399999999999999">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399999999999999">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399999999999999">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399999999999999">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399999999999999">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399999999999999">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399999999999999">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399999999999999">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399999999999999">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399999999999999">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399999999999999">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399999999999999">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399999999999999">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399999999999999">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399999999999999">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399999999999999">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399999999999999">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399999999999999">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399999999999999">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399999999999999">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399999999999999">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399999999999999">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399999999999999">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399999999999999">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399999999999999">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399999999999999">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399999999999999">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399999999999999">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399999999999999">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399999999999999">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399999999999999">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399999999999999">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399999999999999">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399999999999999">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399999999999999">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399999999999999">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399999999999999">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399999999999999">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399999999999999">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399999999999999">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399999999999999">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399999999999999">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399999999999999">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399999999999999">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399999999999999">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399999999999999">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399999999999999">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399999999999999">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399999999999999">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399999999999999">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399999999999999">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399999999999999">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399999999999999">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399999999999999">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399999999999999">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399999999999999">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399999999999999">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399999999999999">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399999999999999">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399999999999999">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399999999999999">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399999999999999">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399999999999999">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399999999999999">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399999999999999">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399999999999999">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399999999999999">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399999999999999">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399999999999999">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399999999999999">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399999999999999">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399999999999999">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399999999999999">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399999999999999">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399999999999999">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399999999999999">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399999999999999">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399999999999999">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399999999999999">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399999999999999">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399999999999999">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399999999999999">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399999999999999">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399999999999999">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399999999999999">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399999999999999">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399999999999999">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399999999999999">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399999999999999">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399999999999999">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399999999999999">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399999999999999">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399999999999999">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399999999999999">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399999999999999">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399999999999999">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399999999999999">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399999999999999">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399999999999999">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399999999999999">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399999999999999">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399999999999999">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399999999999999">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399999999999999">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399999999999999">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399999999999999">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399999999999999">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399999999999999">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399999999999999">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399999999999999">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399999999999999">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399999999999999">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399999999999999">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399999999999999">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399999999999999">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399999999999999">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399999999999999">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399999999999999">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399999999999999">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399999999999999">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399999999999999">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399999999999999">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399999999999999">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399999999999999">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399999999999999">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399999999999999">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399999999999999">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399999999999999">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399999999999999">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399999999999999">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399999999999999">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399999999999999">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399999999999999">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399999999999999">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399999999999999">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399999999999999">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399999999999999">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399999999999999">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399999999999999">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399999999999999">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399999999999999">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399999999999999">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399999999999999">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399999999999999">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399999999999999">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399999999999999">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399999999999999">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399999999999999">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399999999999999">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399999999999999">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399999999999999">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399999999999999">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399999999999999">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399999999999999">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399999999999999">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399999999999999">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399999999999999">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399999999999999">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399999999999999">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399999999999999">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399999999999999">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399999999999999">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399999999999999">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399999999999999">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399999999999999">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399999999999999">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399999999999999">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399999999999999">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399999999999999">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399999999999999">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399999999999999">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399999999999999">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399999999999999">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399999999999999">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399999999999999">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399999999999999">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399999999999999">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399999999999999">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399999999999999">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399999999999999">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399999999999999">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399999999999999">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399999999999999">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399999999999999">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399999999999999">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399999999999999">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399999999999999">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399999999999999">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399999999999999">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399999999999999">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399999999999999">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399999999999999">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399999999999999">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399999999999999">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399999999999999">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399999999999999">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399999999999999">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399999999999999">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399999999999999">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399999999999999">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399999999999999">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399999999999999">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399999999999999">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399999999999999">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399999999999999">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399999999999999">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399999999999999">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399999999999999">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399999999999999">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399999999999999">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399999999999999">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399999999999999">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399999999999999">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399999999999999">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399999999999999">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399999999999999">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399999999999999">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399999999999999">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399999999999999">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399999999999999">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399999999999999">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399999999999999">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399999999999999">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399999999999999">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399999999999999">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399999999999999">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399999999999999">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399999999999999">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399999999999999">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399999999999999">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399999999999999">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399999999999999">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399999999999999">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399999999999999">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399999999999999">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399999999999999">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399999999999999">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399999999999999">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399999999999999">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399999999999999">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399999999999999">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399999999999999">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399999999999999">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399999999999999">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399999999999999">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399999999999999">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399999999999999">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399999999999999">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399999999999999">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399999999999999">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399999999999999">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399999999999999">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399999999999999">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399999999999999">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399999999999999">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399999999999999">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399999999999999">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399999999999999">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399999999999999">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399999999999999">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399999999999999">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399999999999999">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399999999999999">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399999999999999">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399999999999999">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399999999999999">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399999999999999">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399999999999999">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399999999999999">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399999999999999">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399999999999999">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399999999999999">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399999999999999">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399999999999999">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399999999999999">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399999999999999">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399999999999999">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399999999999999">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399999999999999">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399999999999999">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399999999999999">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399999999999999">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399999999999999">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399999999999999">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399999999999999">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399999999999999">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399999999999999">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399999999999999">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399999999999999">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399999999999999">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399999999999999">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399999999999999">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399999999999999">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399999999999999">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399999999999999">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399999999999999">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399999999999999">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399999999999999">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399999999999999">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399999999999999">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399999999999999">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399999999999999">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399999999999999">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399999999999999">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399999999999999">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399999999999999">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399999999999999">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399999999999999">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399999999999999">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399999999999999">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399999999999999">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399999999999999">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399999999999999">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399999999999999">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399999999999999">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399999999999999">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399999999999999">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399999999999999">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399999999999999">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399999999999999">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399999999999999">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399999999999999">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399999999999999">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399999999999999">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399999999999999">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399999999999999">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399999999999999">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399999999999999">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399999999999999">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399999999999999">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399999999999999">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399999999999999">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399999999999999">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399999999999999">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399999999999999">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399999999999999">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399999999999999">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399999999999999">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399999999999999">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399999999999999">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399999999999999">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399999999999999">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399999999999999">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399999999999999">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399999999999999">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399999999999999">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399999999999999">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399999999999999">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399999999999999">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399999999999999">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399999999999999">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399999999999999">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399999999999999">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399999999999999">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399999999999999">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399999999999999">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399999999999999">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399999999999999">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399999999999999">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399999999999999">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399999999999999">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399999999999999">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399999999999999">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399999999999999">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399999999999999">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399999999999999">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399999999999999">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399999999999999">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399999999999999">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399999999999999">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399999999999999">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399999999999999">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399999999999999">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399999999999999">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399999999999999">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399999999999999">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399999999999999">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399999999999999">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399999999999999">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399999999999999">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399999999999999">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399999999999999">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399999999999999">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399999999999999">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399999999999999">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399999999999999">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399999999999999">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399999999999999">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399999999999999">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399999999999999">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399999999999999">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399999999999999">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399999999999999">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399999999999999">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399999999999999">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399999999999999">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399999999999999">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399999999999999">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399999999999999">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399999999999999">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399999999999999">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399999999999999">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399999999999999">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399999999999999">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399999999999999">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399999999999999">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399999999999999">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399999999999999">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399999999999999">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399999999999999">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399999999999999">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399999999999999">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399999999999999">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399999999999999">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399999999999999">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399999999999999">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399999999999999">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399999999999999">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399999999999999">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399999999999999">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399999999999999">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399999999999999">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399999999999999">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399999999999999">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399999999999999">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399999999999999">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399999999999999">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399999999999999">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399999999999999">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399999999999999">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399999999999999">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399999999999999">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399999999999999">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399999999999999">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399999999999999">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399999999999999">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399999999999999">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399999999999999">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399999999999999">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399999999999999">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399999999999999">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399999999999999">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399999999999999">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399999999999999">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399999999999999">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399999999999999">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399999999999999">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399999999999999">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399999999999999">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399999999999999">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399999999999999">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399999999999999">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399999999999999">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399999999999999">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399999999999999">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399999999999999">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399999999999999">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399999999999999">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399999999999999">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399999999999999">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399999999999999">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399999999999999">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399999999999999">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399999999999999">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399999999999999">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399999999999999">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399999999999999">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399999999999999">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399999999999999">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399999999999999">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399999999999999">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399999999999999">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399999999999999">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399999999999999">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399999999999999">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399999999999999">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399999999999999">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399999999999999">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399999999999999">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399999999999999">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399999999999999">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399999999999999">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399999999999999">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399999999999999">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399999999999999">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399999999999999">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399999999999999">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399999999999999">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399999999999999">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399999999999999">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399999999999999">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399999999999999">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399999999999999">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399999999999999">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399999999999999">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399999999999999">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399999999999999">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399999999999999">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399999999999999">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399999999999999">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399999999999999">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399999999999999">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399999999999999">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399999999999999">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399999999999999">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399999999999999">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399999999999999">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399999999999999">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399999999999999">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399999999999999">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399999999999999">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399999999999999">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399999999999999">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399999999999999">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399999999999999">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399999999999999">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399999999999999">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399999999999999">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399999999999999">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399999999999999">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399999999999999">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399999999999999">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399999999999999">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399999999999999">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399999999999999">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399999999999999">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399999999999999">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399999999999999">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399999999999999">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399999999999999">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399999999999999">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399999999999999">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399999999999999">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399999999999999">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399999999999999">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399999999999999">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399999999999999">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399999999999999">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399999999999999">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399999999999999">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399999999999999">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399999999999999">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399999999999999">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399999999999999">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399999999999999">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399999999999999">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399999999999999">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399999999999999">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399999999999999">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399999999999999">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399999999999999">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399999999999999">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399999999999999">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399999999999999">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399999999999999">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399999999999999">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399999999999999">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399999999999999">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399999999999999">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399999999999999">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399999999999999">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399999999999999">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399999999999999">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399999999999999">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399999999999999">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399999999999999">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399999999999999">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399999999999999">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399999999999999">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399999999999999">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399999999999999">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399999999999999">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399999999999999">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399999999999999">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399999999999999">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399999999999999">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399999999999999">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399999999999999">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399999999999999">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399999999999999">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399999999999999">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399999999999999">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399999999999999">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399999999999999">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399999999999999">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399999999999999">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399999999999999">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399999999999999">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399999999999999">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399999999999999">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399999999999999">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399999999999999">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399999999999999">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399999999999999">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399999999999999">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399999999999999">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399999999999999">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399999999999999">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399999999999999">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399999999999999">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399999999999999">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399999999999999">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399999999999999">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399999999999999">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399999999999999">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399999999999999">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399999999999999">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399999999999999">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399999999999999">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399999999999999">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399999999999999">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399999999999999">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399999999999999">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399999999999999">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399999999999999">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399999999999999">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399999999999999">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399999999999999">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399999999999999">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399999999999999">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399999999999999">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399999999999999">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399999999999999">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399999999999999">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399999999999999">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399999999999999">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399999999999999">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399999999999999">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399999999999999">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399999999999999">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399999999999999">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399999999999999">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399999999999999">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399999999999999">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399999999999999">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399999999999999">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399999999999999">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399999999999999">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399999999999999">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399999999999999">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399999999999999">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399999999999999">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399999999999999">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399999999999999">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399999999999999">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399999999999999">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399999999999999">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399999999999999">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399999999999999">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399999999999999">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399999999999999">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399999999999999">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399999999999999">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399999999999999">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399999999999999">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399999999999999">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399999999999999">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399999999999999">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399999999999999">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399999999999999">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399999999999999">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399999999999999">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399999999999999">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399999999999999">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399999999999999">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399999999999999">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399999999999999">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399999999999999">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399999999999999">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399999999999999">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399999999999999">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399999999999999">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70" zoomScaleNormal="7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2" t="str">
        <f ca="1">OFFSET(L!$C$1,MATCH("Checker"&amp;ADDRESS(ROW(),COLUMN(),4),L!$A:$A,0)-1,SL,,)</f>
        <v>To ensure all required fields have been populated before submitting to your customers review form for any line items highlighted in red</v>
      </c>
      <c r="B1" s="472"/>
      <c r="C1" s="472"/>
      <c r="D1" s="108" t="str">
        <f ca="1">OFFSET(L!$C$1,MATCH("Checker"&amp;ADDRESS(ROW(),COLUMN(),4),L!$A:$A,0)-1,SL,,)</f>
        <v>Required fields remaining to be completed</v>
      </c>
      <c r="E1" s="16" t="s">
        <v>18</v>
      </c>
    </row>
    <row r="2" spans="1:10" ht="16.2">
      <c r="A2" s="58" t="s">
        <v>47</v>
      </c>
      <c r="B2" s="59" t="str">
        <f>IF(F114=1,"Click here to return to Smelter List","")</f>
        <v>Click here to return to Smelter List</v>
      </c>
      <c r="C2" s="111" t="str">
        <f>IF(F112=1,"Click here to return to Product List","")</f>
        <v/>
      </c>
      <c r="D2" s="133" t="str">
        <f ca="1">IF(H125=0,"0",H125)</f>
        <v>0</v>
      </c>
    </row>
    <row r="3" spans="1:10" ht="16.2">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KAMAYA ELECTRIC Co.,LTD.</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C. User defined [Specify in 'Description of scope']</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05" customHeight="1">
      <c r="A6" s="80" t="str">
        <f ca="1">Declaration!B10</f>
        <v>Description of Scope: (*)</v>
      </c>
      <c r="B6" s="79" t="str">
        <f>Declaration!D10</f>
        <v>refer Product List</v>
      </c>
      <c r="C6" s="79" t="str">
        <f t="shared" ca="1" si="0"/>
        <v>Complete</v>
      </c>
      <c r="D6" s="85" t="str">
        <f>IF(H6=1,"Click here to provide a Description of Scope","")</f>
        <v/>
      </c>
      <c r="E6" s="16" t="s">
        <v>15</v>
      </c>
      <c r="F6" s="84">
        <f>IF(OR(B5=Declaration!P9,B5=Declaration!Q9,B5=0),0,1)</f>
        <v>1</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2.0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05" customHeight="1">
      <c r="A8" s="80">
        <f>Declaration!B14</f>
        <v>0</v>
      </c>
      <c r="B8" s="79"/>
      <c r="C8" s="79"/>
      <c r="D8" s="85"/>
      <c r="E8" s="16"/>
      <c r="F8" s="83"/>
      <c r="G8" s="62"/>
      <c r="H8" s="63"/>
      <c r="I8" s="131"/>
    </row>
    <row r="9" spans="1:10" ht="39">
      <c r="A9" s="135" t="str">
        <f ca="1">Declaration!B19</f>
        <v>Contact Name (*):</v>
      </c>
      <c r="B9" s="356" t="str">
        <f>Declaration!D19</f>
        <v>Masami Watanabe</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watanabe@kamaya.co.jp</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+81-125-65-2171</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Koji Nakanishi</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4">
      <c r="A13" s="80" t="str">
        <f ca="1">Declaration!B24</f>
        <v>Email - Authorizer (*):</v>
      </c>
      <c r="B13" s="81" t="str">
        <f>Declaration!D24</f>
        <v>nkouji@kamaya.co.jp</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05" customHeight="1">
      <c r="A14" s="80"/>
      <c r="B14" s="79"/>
      <c r="C14" s="79"/>
      <c r="D14" s="85"/>
      <c r="E14" s="16" t="s">
        <v>15</v>
      </c>
      <c r="F14" s="83"/>
      <c r="G14" s="62"/>
      <c r="H14" s="63">
        <f>F14*G14</f>
        <v>0</v>
      </c>
      <c r="I14" s="131"/>
    </row>
    <row r="15" spans="1:10" ht="39">
      <c r="A15" s="80" t="str">
        <f ca="1">Declaration!B26</f>
        <v>Effective Date (*):</v>
      </c>
      <c r="B15" s="81">
        <f>Declaration!D26</f>
        <v>45901</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0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0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0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0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0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0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0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05" hidden="1" customHeight="1">
      <c r="A23" s="80" t="str">
        <f>Declaration!B36</f>
        <v/>
      </c>
      <c r="B23" s="79">
        <f>Declaration!D36</f>
        <v>0</v>
      </c>
      <c r="C23" s="79">
        <f t="shared" si="3"/>
        <v>0</v>
      </c>
      <c r="D23" s="85"/>
      <c r="E23" s="16"/>
      <c r="F23" s="323"/>
      <c r="G23" s="62"/>
      <c r="H23" s="63"/>
      <c r="I23" s="131"/>
      <c r="J23" s="132"/>
    </row>
    <row r="24" spans="1:10" ht="22.05" hidden="1" customHeight="1">
      <c r="A24" s="80" t="str">
        <f>Declaration!B37</f>
        <v/>
      </c>
      <c r="B24" s="79">
        <f>Declaration!D37</f>
        <v>0</v>
      </c>
      <c r="C24" s="79">
        <f t="shared" si="3"/>
        <v>0</v>
      </c>
      <c r="D24" s="85"/>
      <c r="E24" s="16"/>
      <c r="F24" s="323"/>
      <c r="G24" s="62"/>
      <c r="H24" s="63"/>
      <c r="I24" s="131"/>
      <c r="J24" s="132"/>
    </row>
    <row r="25" spans="1:10" ht="22.05" hidden="1" customHeight="1">
      <c r="A25" s="80" t="str">
        <f>Declaration!B38</f>
        <v/>
      </c>
      <c r="B25" s="79">
        <f>Declaration!D38</f>
        <v>0</v>
      </c>
      <c r="C25" s="79">
        <f t="shared" si="3"/>
        <v>0</v>
      </c>
      <c r="D25" s="85"/>
      <c r="E25" s="16"/>
      <c r="F25" s="323"/>
      <c r="G25" s="62"/>
      <c r="H25" s="63"/>
      <c r="I25" s="131"/>
      <c r="J25" s="132"/>
    </row>
    <row r="26" spans="1:10" ht="22.05" hidden="1" customHeight="1">
      <c r="A26" s="80" t="str">
        <f>Declaration!B39</f>
        <v/>
      </c>
      <c r="B26" s="79">
        <f>Declaration!D39</f>
        <v>0</v>
      </c>
      <c r="C26" s="79">
        <f t="shared" si="3"/>
        <v>0</v>
      </c>
      <c r="D26" s="85"/>
      <c r="E26" s="16"/>
      <c r="F26" s="323"/>
      <c r="G26" s="62"/>
      <c r="H26" s="63"/>
      <c r="I26" s="131"/>
      <c r="J26" s="132"/>
    </row>
    <row r="27" spans="1:10" ht="25.0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80" t="str">
        <f>Declaration!B48</f>
        <v/>
      </c>
      <c r="B34" s="79">
        <f>Declaration!D48</f>
        <v>0</v>
      </c>
      <c r="C34" s="136">
        <f t="shared" si="9"/>
        <v>0</v>
      </c>
      <c r="D34" s="229"/>
      <c r="E34" s="16"/>
      <c r="F34" s="84"/>
      <c r="G34" s="62"/>
      <c r="H34" s="63"/>
      <c r="I34" s="131"/>
    </row>
    <row r="35" spans="1:10" ht="22.05" hidden="1" customHeight="1">
      <c r="A35" s="80" t="str">
        <f>Declaration!B49</f>
        <v/>
      </c>
      <c r="B35" s="79">
        <f>Declaration!D49</f>
        <v>0</v>
      </c>
      <c r="C35" s="136">
        <f t="shared" si="9"/>
        <v>0</v>
      </c>
      <c r="D35" s="229"/>
      <c r="E35" s="16"/>
      <c r="F35" s="84"/>
      <c r="G35" s="62"/>
      <c r="H35" s="63"/>
      <c r="I35" s="131"/>
    </row>
    <row r="36" spans="1:10" ht="22.05" hidden="1" customHeight="1">
      <c r="A36" s="80" t="str">
        <f>Declaration!B50</f>
        <v/>
      </c>
      <c r="B36" s="79">
        <f>Declaration!D50</f>
        <v>0</v>
      </c>
      <c r="C36" s="136">
        <f t="shared" si="9"/>
        <v>0</v>
      </c>
      <c r="D36" s="229"/>
      <c r="E36" s="16"/>
      <c r="F36" s="84"/>
      <c r="G36" s="62"/>
      <c r="H36" s="63"/>
      <c r="I36" s="131"/>
    </row>
    <row r="37" spans="1:10" ht="22.05" hidden="1" customHeight="1">
      <c r="A37" s="80" t="str">
        <f>Declaration!B51</f>
        <v/>
      </c>
      <c r="B37" s="79">
        <f>Declaration!D51</f>
        <v>0</v>
      </c>
      <c r="C37" s="136">
        <f t="shared" si="9"/>
        <v>0</v>
      </c>
      <c r="D37" s="229"/>
      <c r="E37" s="16"/>
      <c r="F37" s="84"/>
      <c r="G37" s="62"/>
      <c r="H37" s="63"/>
      <c r="I37" s="131"/>
    </row>
    <row r="38" spans="1:10" ht="25.0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80" t="str">
        <f>Declaration!B60</f>
        <v/>
      </c>
      <c r="B45" s="79">
        <f>Declaration!D60</f>
        <v>0</v>
      </c>
      <c r="C45" s="136">
        <f t="shared" si="3"/>
        <v>0</v>
      </c>
      <c r="D45" s="229"/>
      <c r="E45" s="16"/>
      <c r="F45" s="84"/>
      <c r="G45" s="62"/>
      <c r="H45" s="63"/>
      <c r="I45" s="131"/>
    </row>
    <row r="46" spans="1:10" ht="22.05" hidden="1" customHeight="1">
      <c r="A46" s="80" t="str">
        <f>Declaration!B61</f>
        <v/>
      </c>
      <c r="B46" s="79">
        <f>Declaration!D61</f>
        <v>0</v>
      </c>
      <c r="C46" s="136">
        <f t="shared" si="3"/>
        <v>0</v>
      </c>
      <c r="D46" s="229"/>
      <c r="E46" s="16"/>
      <c r="F46" s="84"/>
      <c r="G46" s="62"/>
      <c r="H46" s="63"/>
      <c r="I46" s="131"/>
    </row>
    <row r="47" spans="1:10" ht="22.05" hidden="1" customHeight="1">
      <c r="A47" s="80" t="str">
        <f>Declaration!B62</f>
        <v/>
      </c>
      <c r="B47" s="79">
        <f>Declaration!D62</f>
        <v>0</v>
      </c>
      <c r="C47" s="136">
        <f t="shared" si="3"/>
        <v>0</v>
      </c>
      <c r="D47" s="229"/>
      <c r="E47" s="16"/>
      <c r="F47" s="84"/>
      <c r="G47" s="62"/>
      <c r="H47" s="63"/>
      <c r="I47" s="131"/>
    </row>
    <row r="48" spans="1:10" ht="22.05" hidden="1" customHeight="1">
      <c r="A48" s="80" t="str">
        <f>Declaration!B63</f>
        <v/>
      </c>
      <c r="B48" s="79">
        <f>Declaration!D63</f>
        <v>0</v>
      </c>
      <c r="C48" s="136">
        <f t="shared" si="3"/>
        <v>0</v>
      </c>
      <c r="D48" s="87"/>
      <c r="E48" s="16" t="s">
        <v>15</v>
      </c>
      <c r="F48" s="84"/>
      <c r="G48" s="62"/>
      <c r="H48" s="63"/>
      <c r="I48" s="131"/>
    </row>
    <row r="49" spans="1:10" ht="25.0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80" t="str">
        <f>Declaration!B72</f>
        <v/>
      </c>
      <c r="B56" s="79">
        <f>Declaration!D72</f>
        <v>0</v>
      </c>
      <c r="C56" s="136">
        <f t="shared" si="20"/>
        <v>0</v>
      </c>
      <c r="D56" s="193"/>
      <c r="E56" s="16"/>
      <c r="F56" s="84"/>
      <c r="G56" s="62"/>
      <c r="H56" s="63"/>
      <c r="I56" s="131"/>
      <c r="J56" s="132"/>
    </row>
    <row r="57" spans="1:10" ht="22.05" hidden="1" customHeight="1">
      <c r="A57" s="80" t="str">
        <f>Declaration!B73</f>
        <v/>
      </c>
      <c r="B57" s="79">
        <f>Declaration!D73</f>
        <v>0</v>
      </c>
      <c r="C57" s="136">
        <f t="shared" si="20"/>
        <v>0</v>
      </c>
      <c r="D57" s="87"/>
      <c r="E57" s="16" t="s">
        <v>15</v>
      </c>
      <c r="F57" s="84"/>
      <c r="G57" s="62"/>
      <c r="H57" s="63"/>
      <c r="I57" s="131"/>
      <c r="J57" s="132"/>
    </row>
    <row r="58" spans="1:10" ht="22.05" hidden="1" customHeight="1">
      <c r="A58" s="80" t="str">
        <f>Declaration!B74</f>
        <v/>
      </c>
      <c r="B58" s="79">
        <f>Declaration!D74</f>
        <v>0</v>
      </c>
      <c r="C58" s="136">
        <f t="shared" si="20"/>
        <v>0</v>
      </c>
      <c r="D58" s="87"/>
      <c r="E58" s="16" t="s">
        <v>15</v>
      </c>
      <c r="F58" s="84"/>
      <c r="G58" s="62"/>
      <c r="H58" s="63"/>
      <c r="I58" s="131"/>
      <c r="J58" s="132"/>
    </row>
    <row r="59" spans="1:10" ht="22.05" hidden="1" customHeight="1">
      <c r="A59" s="80" t="str">
        <f>Declaration!B75</f>
        <v/>
      </c>
      <c r="B59" s="79">
        <f>Declaration!D75</f>
        <v>0</v>
      </c>
      <c r="C59" s="136">
        <f t="shared" si="20"/>
        <v>0</v>
      </c>
      <c r="D59" s="87"/>
      <c r="E59" s="16" t="s">
        <v>15</v>
      </c>
      <c r="F59" s="84"/>
      <c r="G59" s="62"/>
      <c r="H59" s="63"/>
      <c r="I59" s="131"/>
      <c r="J59" s="132"/>
    </row>
    <row r="60" spans="1:10" ht="25.05" customHeight="1">
      <c r="A60" s="79" t="str">
        <f ca="1">Declaration!B77</f>
        <v>5) What percentage of relevant suppliers have provided a response to your supply chain survey?(*)</v>
      </c>
      <c r="B60" s="82"/>
      <c r="C60" s="82"/>
      <c r="D60" s="86"/>
      <c r="E60" s="16" t="s">
        <v>15</v>
      </c>
      <c r="F60" s="83"/>
    </row>
    <row r="61" spans="1:10" ht="26.4">
      <c r="A61" s="80" t="str">
        <f>Declaration!B78</f>
        <v>Cobalt(*)</v>
      </c>
      <c r="B61" s="79" t="str">
        <f>Declaration!D78</f>
        <v>Greater than 75%</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4">
      <c r="A62" s="80" t="str">
        <f>Declaration!B79</f>
        <v>Copper(*)</v>
      </c>
      <c r="B62" s="79" t="str">
        <f>Declaration!D79</f>
        <v>Greater than 75%</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4">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4">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4">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4">
      <c r="A66" s="80" t="str">
        <f>Declaration!B83</f>
        <v>Nickel(*)</v>
      </c>
      <c r="B66" s="79" t="str">
        <f>Declaration!D83</f>
        <v>Greater than 75%</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80" t="str">
        <f>Declaration!B84</f>
        <v/>
      </c>
      <c r="B67" s="79">
        <f>Declaration!D84</f>
        <v>0</v>
      </c>
      <c r="C67" s="136">
        <f t="shared" si="3"/>
        <v>0</v>
      </c>
      <c r="D67" s="85"/>
      <c r="E67" s="16"/>
      <c r="F67" s="84"/>
      <c r="G67" s="62"/>
      <c r="H67" s="63"/>
      <c r="I67" s="131"/>
    </row>
    <row r="68" spans="1:10" ht="22.05" hidden="1" customHeight="1">
      <c r="A68" s="80" t="str">
        <f>Declaration!B85</f>
        <v/>
      </c>
      <c r="B68" s="79">
        <f>Declaration!D85</f>
        <v>0</v>
      </c>
      <c r="C68" s="136">
        <f t="shared" si="3"/>
        <v>0</v>
      </c>
      <c r="D68" s="85"/>
      <c r="E68" s="16"/>
      <c r="F68" s="84"/>
      <c r="G68" s="62"/>
      <c r="H68" s="63"/>
      <c r="I68" s="131"/>
    </row>
    <row r="69" spans="1:10" ht="22.05" hidden="1" customHeight="1">
      <c r="A69" s="80" t="str">
        <f>Declaration!B86</f>
        <v/>
      </c>
      <c r="B69" s="79">
        <f>Declaration!D86</f>
        <v>0</v>
      </c>
      <c r="C69" s="136">
        <f t="shared" si="3"/>
        <v>0</v>
      </c>
      <c r="D69" s="85"/>
      <c r="E69" s="16" t="s">
        <v>18</v>
      </c>
      <c r="F69" s="84"/>
      <c r="G69" s="62"/>
      <c r="H69" s="63"/>
      <c r="I69" s="131"/>
    </row>
    <row r="70" spans="1:10" ht="22.05" hidden="1" customHeight="1">
      <c r="A70" s="80" t="str">
        <f>Declaration!B87</f>
        <v/>
      </c>
      <c r="B70" s="79">
        <f>Declaration!D87</f>
        <v>0</v>
      </c>
      <c r="C70" s="136">
        <f t="shared" si="3"/>
        <v>0</v>
      </c>
      <c r="D70" s="85"/>
      <c r="E70" s="16" t="s">
        <v>18</v>
      </c>
      <c r="F70" s="84"/>
      <c r="G70" s="62"/>
      <c r="H70" s="63"/>
      <c r="I70" s="131"/>
    </row>
    <row r="71" spans="1:10" ht="25.05" customHeight="1">
      <c r="A71" s="79" t="str">
        <f ca="1">Declaration!B89</f>
        <v>6) Have you identified all of the smelters or processors supplying the specified minerals/metal to your supply chain?(*)</v>
      </c>
      <c r="B71" s="82"/>
      <c r="C71" s="82"/>
      <c r="D71" s="86"/>
      <c r="E71" s="16" t="s">
        <v>13</v>
      </c>
      <c r="F71" s="83"/>
    </row>
    <row r="72" spans="1:10" ht="51.6">
      <c r="A72" s="80" t="str">
        <f>Declaration!B90</f>
        <v>Cobalt(*)</v>
      </c>
      <c r="B72" s="79" t="str">
        <f>Declaration!D90</f>
        <v>Unknown</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80" t="str">
        <f>Declaration!B91</f>
        <v>Copper(*)</v>
      </c>
      <c r="B73" s="79" t="str">
        <f>Declaration!D91</f>
        <v>Unknown</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80" t="str">
        <f>Declaration!B95</f>
        <v>Nickel(*)</v>
      </c>
      <c r="B77" s="79" t="str">
        <f>Declaration!D95</f>
        <v>Unknown</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80" t="str">
        <f>Declaration!B96</f>
        <v/>
      </c>
      <c r="B78" s="79">
        <f>Declaration!D96</f>
        <v>0</v>
      </c>
      <c r="C78" s="136">
        <f t="shared" si="31"/>
        <v>0</v>
      </c>
      <c r="D78" s="87"/>
      <c r="E78" s="16"/>
      <c r="F78" s="84"/>
      <c r="G78" s="62"/>
      <c r="H78" s="63"/>
      <c r="I78" s="131"/>
    </row>
    <row r="79" spans="1:10" ht="22.05" hidden="1" customHeight="1">
      <c r="A79" s="80" t="str">
        <f>Declaration!B97</f>
        <v/>
      </c>
      <c r="B79" s="79">
        <f>Declaration!D97</f>
        <v>0</v>
      </c>
      <c r="C79" s="136">
        <f t="shared" si="31"/>
        <v>0</v>
      </c>
      <c r="D79" s="87"/>
      <c r="E79" s="16"/>
      <c r="F79" s="84"/>
      <c r="G79" s="62"/>
      <c r="H79" s="63"/>
      <c r="I79" s="131"/>
    </row>
    <row r="80" spans="1:10" ht="22.05" hidden="1" customHeight="1">
      <c r="A80" s="80" t="str">
        <f>Declaration!B98</f>
        <v/>
      </c>
      <c r="B80" s="79">
        <f>Declaration!D98</f>
        <v>0</v>
      </c>
      <c r="C80" s="136">
        <f t="shared" si="31"/>
        <v>0</v>
      </c>
      <c r="D80" s="87"/>
      <c r="E80" s="16" t="s">
        <v>13</v>
      </c>
      <c r="F80" s="84"/>
      <c r="G80" s="62"/>
      <c r="H80" s="63"/>
      <c r="I80" s="131"/>
    </row>
    <row r="81" spans="1:10" ht="22.05" hidden="1" customHeight="1">
      <c r="A81" s="80" t="str">
        <f>Declaration!B99</f>
        <v/>
      </c>
      <c r="B81" s="79">
        <f>Declaration!D99</f>
        <v>0</v>
      </c>
      <c r="C81" s="136">
        <f t="shared" si="31"/>
        <v>0</v>
      </c>
      <c r="D81" s="87"/>
      <c r="E81" s="16" t="s">
        <v>13</v>
      </c>
      <c r="F81" s="84"/>
      <c r="G81" s="62"/>
      <c r="H81" s="63"/>
      <c r="I81" s="131"/>
    </row>
    <row r="82" spans="1:10" ht="50.55" customHeight="1">
      <c r="A82" s="79" t="str">
        <f ca="1">Declaration!B101</f>
        <v>7) Has all applicable smelter or processor information received by your company been reported in this declaration?(*)</v>
      </c>
      <c r="B82" s="82"/>
      <c r="C82" s="82"/>
      <c r="D82" s="86"/>
      <c r="E82" s="16" t="s">
        <v>16</v>
      </c>
      <c r="F82" s="83"/>
    </row>
    <row r="83" spans="1:10" ht="41.5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80" t="str">
        <f>Declaration!B108</f>
        <v/>
      </c>
      <c r="B89" s="79">
        <f>Declaration!D108</f>
        <v>0</v>
      </c>
      <c r="C89" s="136">
        <f t="shared" si="36"/>
        <v>0</v>
      </c>
      <c r="D89" s="88"/>
      <c r="E89" s="16"/>
      <c r="F89" s="84"/>
      <c r="G89" s="62"/>
      <c r="H89" s="63"/>
      <c r="I89" s="131"/>
    </row>
    <row r="90" spans="1:10" ht="22.05" hidden="1" customHeight="1">
      <c r="A90" s="80" t="str">
        <f>Declaration!B109</f>
        <v/>
      </c>
      <c r="B90" s="79">
        <f>Declaration!D109</f>
        <v>0</v>
      </c>
      <c r="C90" s="136">
        <f t="shared" si="36"/>
        <v>0</v>
      </c>
      <c r="D90" s="88"/>
      <c r="E90" s="16"/>
      <c r="F90" s="84"/>
      <c r="G90" s="62"/>
      <c r="H90" s="63"/>
      <c r="I90" s="131"/>
    </row>
    <row r="91" spans="1:10" ht="22.05" hidden="1" customHeight="1">
      <c r="A91" s="80" t="str">
        <f>Declaration!B110</f>
        <v/>
      </c>
      <c r="B91" s="79">
        <f>Declaration!D110</f>
        <v>0</v>
      </c>
      <c r="C91" s="136">
        <f t="shared" si="36"/>
        <v>0</v>
      </c>
      <c r="D91" s="88"/>
      <c r="E91" s="16" t="s">
        <v>15</v>
      </c>
      <c r="F91" s="84"/>
      <c r="G91" s="62"/>
      <c r="H91" s="63"/>
      <c r="I91" s="131"/>
    </row>
    <row r="92" spans="1:10" ht="22.05" hidden="1" customHeight="1">
      <c r="A92" s="80" t="str">
        <f>Declaration!B111</f>
        <v/>
      </c>
      <c r="B92" s="79">
        <f>Declaration!D111</f>
        <v>0</v>
      </c>
      <c r="C92" s="136">
        <f t="shared" si="36"/>
        <v>0</v>
      </c>
      <c r="D92" s="88"/>
      <c r="E92" s="16" t="s">
        <v>15</v>
      </c>
      <c r="F92" s="84"/>
      <c r="G92" s="62"/>
      <c r="H92" s="63"/>
      <c r="I92" s="131"/>
    </row>
    <row r="93" spans="1:10" ht="22.0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No</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0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No</v>
      </c>
      <c r="C100" s="136" t="str">
        <f t="shared" ca="1" si="44"/>
        <v>Complete</v>
      </c>
      <c r="D100" s="321"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No</v>
      </c>
      <c r="C101" s="136" t="str">
        <f t="shared" ca="1" si="44"/>
        <v>Complete</v>
      </c>
      <c r="D101" s="321" t="str">
        <f t="shared" si="46"/>
        <v/>
      </c>
      <c r="E101" s="16"/>
      <c r="F101" s="84">
        <f t="shared" si="45"/>
        <v>0</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No</v>
      </c>
      <c r="C102" s="136" t="str">
        <f t="shared" ca="1" si="44"/>
        <v>Complete</v>
      </c>
      <c r="D102" s="321" t="str">
        <f t="shared" si="46"/>
        <v/>
      </c>
      <c r="E102" s="16"/>
      <c r="F102" s="84">
        <f t="shared" si="45"/>
        <v>0</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9" t="str">
        <f>Declaration!B126</f>
        <v/>
      </c>
      <c r="B104" s="79">
        <f>Declaration!D126</f>
        <v>0</v>
      </c>
      <c r="C104" s="136">
        <f t="shared" si="44"/>
        <v>0</v>
      </c>
      <c r="D104" s="193"/>
      <c r="E104" s="16"/>
      <c r="F104" s="84"/>
      <c r="G104" s="62"/>
      <c r="H104" s="63"/>
      <c r="I104" s="131"/>
    </row>
    <row r="105" spans="1:10" ht="25.05" hidden="1" customHeight="1">
      <c r="A105" s="79" t="str">
        <f>Declaration!B127</f>
        <v/>
      </c>
      <c r="B105" s="79">
        <f>Declaration!D127</f>
        <v>0</v>
      </c>
      <c r="C105" s="136">
        <f t="shared" si="44"/>
        <v>0</v>
      </c>
      <c r="D105" s="193"/>
      <c r="E105" s="16"/>
      <c r="F105" s="84"/>
      <c r="G105" s="62"/>
      <c r="H105" s="63"/>
      <c r="I105" s="131"/>
    </row>
    <row r="106" spans="1:10" ht="25.05" hidden="1" customHeight="1">
      <c r="A106" s="79" t="str">
        <f>Declaration!B128</f>
        <v/>
      </c>
      <c r="B106" s="79">
        <f>Declaration!D128</f>
        <v>0</v>
      </c>
      <c r="C106" s="136">
        <f t="shared" si="44"/>
        <v>0</v>
      </c>
      <c r="D106" s="193"/>
      <c r="E106" s="16"/>
      <c r="F106" s="84"/>
      <c r="G106" s="62"/>
      <c r="H106" s="63"/>
      <c r="I106" s="131"/>
    </row>
    <row r="107" spans="1:10" ht="25.0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No</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No</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One or more product / item numbers have been provided</v>
      </c>
      <c r="C112" s="79" t="str">
        <f t="shared" ca="1" si="44"/>
        <v>Complete</v>
      </c>
      <c r="D112" s="380" t="str">
        <f>IF(H112=1,"Click here to enter detail on Product List tab","")</f>
        <v/>
      </c>
      <c r="E112" s="16" t="s">
        <v>15</v>
      </c>
      <c r="F112" s="84">
        <f>IF(B5=Declaration!Q9,1,0)</f>
        <v>0</v>
      </c>
      <c r="G112" s="62">
        <f>IF('Product List'!B6="",1,0)</f>
        <v>0</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5" customHeight="1">
      <c r="A115" s="135" t="str">
        <f>Declaration!AA13</f>
        <v>Copper</v>
      </c>
      <c r="B115" s="79"/>
      <c r="C115" s="136" t="str">
        <f t="shared" ca="1" si="49"/>
        <v>Complete</v>
      </c>
      <c r="D115" s="379" t="str">
        <f ca="1">IF(H115=0,"","Click here to provide smelter information")</f>
        <v/>
      </c>
      <c r="E115" s="16"/>
      <c r="F115" s="84">
        <f>F40</f>
        <v>1</v>
      </c>
      <c r="G115" s="62">
        <f ca="1">IF(AND(COUNTIF(SmelterIdetifiedForMetal,A115)&gt;0,COUNTIF('Smelter List'!AB$5:AB$2504,A115)&gt;0),0,1)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5" customHeight="1">
      <c r="A116" s="135" t="str">
        <f>Declaration!AA14</f>
        <v>Graphite</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List'!AB$5:AB$2504,A116)&gt;0),0,1)</f>
        <v>1</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5" customHeight="1">
      <c r="A117" s="135" t="str">
        <f>Declaration!AA15</f>
        <v>Lithium</v>
      </c>
      <c r="B117" s="79"/>
      <c r="C117" s="136" t="str">
        <f t="shared" ca="1" si="49"/>
        <v>Complete</v>
      </c>
      <c r="D117" s="379" t="str">
        <f t="shared" ca="1" si="51"/>
        <v/>
      </c>
      <c r="E117" s="16"/>
      <c r="F117" s="84">
        <f t="shared" si="52"/>
        <v>0</v>
      </c>
      <c r="G117" s="62">
        <f ca="1">IF(AND(COUNTIF(SmelterIdetifiedForMetal,A117)&gt;0,COUNTIF('Smelter List'!AB$5:AB$2504,A117)&gt;0),0,1)</f>
        <v>1</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5" customHeight="1">
      <c r="A118" s="135" t="str">
        <f>Declaration!AA16</f>
        <v>Mica</v>
      </c>
      <c r="B118" s="79"/>
      <c r="C118" s="136" t="str">
        <f t="shared" ca="1" si="49"/>
        <v>Complete</v>
      </c>
      <c r="D118" s="379" t="str">
        <f t="shared" ca="1" si="51"/>
        <v/>
      </c>
      <c r="E118" s="16"/>
      <c r="F118" s="84">
        <f t="shared" si="52"/>
        <v>0</v>
      </c>
      <c r="G118" s="62">
        <f ca="1">IF(AND(COUNTIF(SmelterIdetifiedForMetal,A118)&gt;0,COUNTIF('Smelter List'!AB$5:AB$2504,A118)&gt;0),0,1)</f>
        <v>1</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5" customHeight="1">
      <c r="A119" s="135" t="str">
        <f>Declaration!AA17</f>
        <v>Nickel</v>
      </c>
      <c r="B119" s="79"/>
      <c r="C119" s="136" t="str">
        <f t="shared" ca="1" si="49"/>
        <v>Complete</v>
      </c>
      <c r="D119" s="379" t="str">
        <f t="shared" ca="1" si="51"/>
        <v/>
      </c>
      <c r="E119" s="16"/>
      <c r="F119" s="84">
        <f t="shared" si="52"/>
        <v>1</v>
      </c>
      <c r="G119" s="62">
        <f ca="1">IF(AND(COUNTIF(SmelterIdetifiedForMetal,A119)&gt;0,COUNTIF('Smelter List'!AB$5:AB$2504,A119)&gt;0),0,1)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05" hidden="1" customHeight="1">
      <c r="A120" s="135" t="str">
        <f>Declaration!AA18</f>
        <v/>
      </c>
      <c r="B120" s="79"/>
      <c r="C120" s="136">
        <f t="shared" si="49"/>
        <v>0</v>
      </c>
      <c r="D120" s="220"/>
      <c r="E120" s="16"/>
      <c r="F120" s="84"/>
      <c r="G120" s="62"/>
      <c r="H120" s="63"/>
      <c r="I120" s="131"/>
      <c r="K120" s="134"/>
    </row>
    <row r="121" spans="1:12" ht="25.05" hidden="1" customHeight="1">
      <c r="A121" s="135" t="str">
        <f>Declaration!AA19</f>
        <v/>
      </c>
      <c r="B121" s="79"/>
      <c r="C121" s="136">
        <f t="shared" si="49"/>
        <v>0</v>
      </c>
      <c r="D121" s="220"/>
      <c r="E121" s="16"/>
      <c r="F121" s="84"/>
      <c r="G121" s="62"/>
      <c r="H121" s="63"/>
      <c r="I121" s="131"/>
      <c r="K121" s="134"/>
    </row>
    <row r="122" spans="1:12" ht="25.05" hidden="1" customHeight="1">
      <c r="A122" s="135" t="str">
        <f>Declaration!AA20</f>
        <v/>
      </c>
      <c r="B122" s="79"/>
      <c r="C122" s="136">
        <f t="shared" si="49"/>
        <v>0</v>
      </c>
      <c r="D122" s="85"/>
      <c r="E122" s="16" t="s">
        <v>15</v>
      </c>
      <c r="F122" s="84"/>
      <c r="G122" s="62"/>
      <c r="H122" s="63"/>
      <c r="I122" s="131"/>
      <c r="K122" s="134"/>
    </row>
    <row r="123" spans="1:12" ht="25.05" hidden="1" customHeight="1">
      <c r="A123" s="135" t="str">
        <f>Declaration!AA21</f>
        <v/>
      </c>
      <c r="B123" s="79"/>
      <c r="C123" s="136">
        <f t="shared" si="49"/>
        <v>0</v>
      </c>
      <c r="D123" s="85"/>
      <c r="E123" s="16" t="s">
        <v>15</v>
      </c>
      <c r="F123" s="84"/>
      <c r="G123" s="62"/>
      <c r="H123" s="63"/>
      <c r="I123" s="131"/>
      <c r="K123" s="134"/>
    </row>
    <row r="124" spans="1:12" ht="25.0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A5" sqref="A5"/>
    </sheetView>
  </sheetViews>
  <sheetFormatPr defaultColWidth="8.81640625" defaultRowHeight="12.6"/>
  <cols>
    <col min="1" max="1" width="17.26953125" style="346" customWidth="1"/>
    <col min="2" max="2" width="34.81640625" style="346" customWidth="1"/>
    <col min="3" max="3" width="23.26953125" style="346" customWidth="1"/>
    <col min="4" max="5" width="15.453125" style="346" customWidth="1"/>
    <col min="6" max="6" width="28.453125" style="346" customWidth="1"/>
    <col min="7" max="7" width="27.26953125" style="346" customWidth="1"/>
    <col min="8" max="8" width="20.7265625" style="346" customWidth="1"/>
    <col min="9" max="9" width="30.81640625" style="346" customWidth="1"/>
    <col min="10" max="10" width="23.26953125" style="346" customWidth="1"/>
    <col min="11" max="11" width="39.7265625" style="346" customWidth="1"/>
    <col min="12" max="12" width="47.7265625" style="346" customWidth="1"/>
    <col min="13" max="13" width="36.26953125" style="346" customWidth="1"/>
    <col min="14" max="14" width="15.1796875" style="346" hidden="1" customWidth="1"/>
    <col min="15" max="15" width="18.7265625" style="346" hidden="1" customWidth="1"/>
    <col min="16" max="16" width="14.1796875" style="346" hidden="1" customWidth="1"/>
    <col min="17" max="17" width="18.453125" style="346" hidden="1" customWidth="1"/>
    <col min="18" max="18" width="17.7265625" style="346" hidden="1" customWidth="1"/>
    <col min="19" max="19" width="22.453125" style="346" hidden="1" customWidth="1"/>
    <col min="20" max="20" width="16.7265625" style="346" customWidth="1"/>
    <col min="21" max="21" width="14" style="346" customWidth="1"/>
    <col min="22" max="22" width="15.453125" style="346" customWidth="1"/>
    <col min="23" max="23" width="11" style="346" customWidth="1"/>
    <col min="24" max="26" width="10" style="346" customWidth="1"/>
  </cols>
  <sheetData>
    <row r="1" spans="1:19" ht="7.5" hidden="1" customHeight="1"/>
    <row r="2" spans="1:19" s="324" customFormat="1" ht="22.2">
      <c r="A2" s="325"/>
      <c r="B2" s="473" t="str">
        <f ca="1">OFFSET(L!$C$1,MATCH("Mine List"&amp;ADDRESS(ROW(),COLUMN(),4),L!$A:$A,0)-1,SL,,)</f>
        <v>TO BEGIN:</v>
      </c>
      <c r="C2" s="473" t="s">
        <v>19144</v>
      </c>
      <c r="D2" s="473" t="s">
        <v>19144</v>
      </c>
      <c r="E2" s="326"/>
      <c r="F2" s="326"/>
      <c r="G2" s="327"/>
      <c r="H2" s="474"/>
      <c r="I2" s="475"/>
      <c r="J2" s="475"/>
      <c r="K2" s="475"/>
      <c r="L2" s="475"/>
      <c r="M2" s="475"/>
      <c r="N2" s="328"/>
      <c r="O2" s="328"/>
    </row>
    <row r="3" spans="1:19" s="324" customFormat="1" ht="94.05" customHeight="1" thickBot="1">
      <c r="A3" s="360"/>
      <c r="B3" s="476"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6" t="s">
        <v>19144</v>
      </c>
      <c r="D3" s="476" t="s">
        <v>19144</v>
      </c>
      <c r="E3" s="477" t="s">
        <v>19142</v>
      </c>
      <c r="F3" s="477"/>
      <c r="G3" s="478"/>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19.95"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19.95"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19.95"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19.95"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19.95"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19.95"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19.95"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19.95"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19.95"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19.95"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95"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95"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95"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95"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95"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95"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95"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95"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95"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95"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95"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95"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95"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95"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95"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95"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95"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95"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95"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95"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95"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95"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95"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95"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95"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95"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95"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95"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95"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95"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95"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95"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95"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95"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95"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95"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95"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95"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95"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95"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95"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95"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95"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95"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95"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95"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95"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95"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95"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95"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95"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95"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95"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95"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95"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95"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95"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95"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95"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95"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95"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95"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95"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95"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95"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95"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95"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95"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95"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95"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95"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95"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95"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95"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95"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95"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95"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95"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95"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95"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95"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95"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95"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95"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95"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95"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95"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95"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95"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95"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95"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95"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95"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95"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95"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95"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95"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95"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95"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95"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95"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95"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95"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95"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95"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95"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95"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95"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95"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95"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95"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95"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95"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95"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95"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95"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95"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95"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95"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95"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95"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95"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95"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95"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95"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95"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95"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95"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95"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95"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95"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95"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95"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95"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95"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95"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95"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95"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95"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95"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95"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95"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95"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95"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95"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95"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95"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95"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95"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95"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95"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95"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95"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95"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95"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95"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95"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95"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95"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95"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95"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95"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95"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95"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95"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95"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95"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95"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95"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95"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95"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95"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95"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95"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95"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95"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95"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95"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95"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95"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95"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95"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95"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95"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95"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95"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95"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95"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95"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95"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95"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95"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95"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95"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95"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95"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95"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95"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95"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95"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95"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95"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95"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95"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95"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95"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95"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95"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95"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95"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95"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95"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95"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95"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95"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95"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95"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95"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95"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95"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95"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95"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95"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95"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95"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95"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95"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95"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95"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95"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95"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95"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95"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95"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95"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95"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95"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95"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95"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95"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95"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95"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95"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95"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95"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95"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95"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95"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95"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95"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95"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95"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95"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95"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95"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95"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95"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95"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95"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95"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95"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95"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95"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95"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95"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95"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95"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95"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95"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95"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95"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95"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95"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95"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95"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95"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95"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95"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95"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95"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95"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95"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95"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95"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95"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95"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95"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95"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95"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95"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95"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95"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95"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95"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95"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95"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95"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95"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95"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95"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95"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95"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95"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95"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95"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95"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95"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95"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95"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95"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95"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95"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95"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95"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95"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95"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95"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95"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95"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95"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95"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95"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95"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95"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95"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95"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95"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95"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95"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95"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95"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95"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95"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95"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95"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95"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95"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95"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95"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95"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95"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95"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95"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95"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95"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95"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95"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95"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95"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95"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95"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95"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95"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95"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95"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95"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95"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95"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95"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95"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95"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95"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95"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95"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95"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95"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95"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95"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95"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95"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95"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95"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95"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95"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95"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95"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95"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95"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95"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95"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95"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95"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95"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95"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95"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95"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95"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95"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95"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95"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95"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95"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95"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95"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95"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95"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95"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95"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95"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95"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95"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95"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95"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95"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95"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95"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95"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95"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95"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95"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95"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95"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95"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95"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95"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95"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95"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95"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95"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95"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95"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95"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95"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95"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95"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95"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95"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95"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95"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95"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95"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95"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95"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95"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95"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95"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95"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95"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95"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95"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95"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95"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95"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95"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95"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95"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95"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95"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95"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95"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95"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95"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95"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95"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95"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95"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95"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95"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95"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95"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95"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95"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95"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95"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95"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95"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95"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95"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95"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95"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95"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95"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95"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95"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95"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95"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95"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95"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95"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95"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95"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95"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95"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95"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95"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95"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95"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95"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95"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95"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95"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95"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95"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95"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95"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95"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95"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95"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95"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95"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95"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95"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95"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95"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95"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95"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95"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95"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95"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95"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95"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95"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95"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95"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95"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95"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95"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95"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95"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95"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95"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95"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95"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95"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95"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95"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95"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95"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95"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95"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95"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95"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95"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95"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95"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95"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95"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95"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95"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95"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95"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95"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95"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95"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95"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95"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95"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95"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95"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95"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95"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95"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95"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95"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95"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95"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95"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95"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95"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95"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95"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95"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95"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95"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95"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95"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95"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95"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95"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95"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95"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95"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95"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95"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95"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95"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95"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95"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95"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95"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95"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95"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95"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95"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95"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95"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95"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95"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95"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95"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95"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95"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95"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95"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95"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95"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95"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95"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95"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95"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95"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95"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95"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95"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95"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95"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95"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95"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95"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95"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95"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95"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95"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95"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95"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95"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95"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95"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95"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95"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95"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95"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95"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95"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95"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95"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95"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95"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95"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95"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95"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95"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95"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95"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95"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95"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95"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95"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95"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95"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95"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95"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95"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95"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95"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95"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95"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95"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95"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95"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95"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95"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95"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95"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95"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95"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95"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95"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95"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95"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95"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95"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95"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95"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95"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95"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95"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95"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95"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95"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95"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95"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95"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95"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95"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95"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95"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95"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95"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95"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95"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95"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95"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95"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95"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95"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95"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95"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95"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95"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95"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95"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95"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95"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95"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95"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95"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95"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95"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95"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95"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95"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95"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95"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95"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95"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95"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95"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95"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95"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95"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95"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95"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95"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95"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95"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95"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95"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95"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95"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95"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95"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95"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95"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95"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95"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95"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95"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95"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95"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95"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95"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95"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95"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95"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95"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95"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95"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95"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95"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95"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95"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95"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95"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95"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95"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95"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95"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95"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95"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95"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95"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95"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95"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95"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95"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95"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95"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95"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95"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95"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95"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95"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95"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95"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95"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95"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95"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95"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95"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95"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95"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95"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95"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95"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95"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95"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95"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95"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95"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95"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95"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95"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95"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95"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95"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95"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95"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95"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95"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95"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95"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95"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95"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95"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95"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95"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95"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95"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95"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95"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95"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95"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95"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95"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95"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95"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95"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95"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95"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95"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95"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95"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95"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95"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95"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95"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95"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95"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95"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95"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95"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95"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95"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95"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95"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95"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95"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95"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95"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95"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95"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95"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95"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95"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95"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95"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95"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95"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95"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95"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95"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95"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95"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95"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95"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95"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95"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95"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95"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95"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95"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95"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95"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95"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95"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95"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95"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95"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95"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95"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95"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95"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95"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95"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95"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95"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95"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95"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95"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95"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95"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95"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95"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95"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95"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95"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95"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95"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95"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95"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95"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95"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95"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95"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95"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95"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95"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95"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95"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95"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95"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95"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95"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95"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95"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95"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95"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95"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95"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95"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95"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95"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95"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95"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95"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95"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95"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95"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95"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95"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95"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95"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95"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95"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95"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95"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95"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95"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95"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95"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95"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95"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95"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95"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95"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95"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95"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95"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95"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95"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95"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95"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95"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95"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95"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95"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95"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95"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95"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95"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95"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95"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95"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95"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95"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95"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95"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95"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95"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95"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95"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95"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95"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95"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95"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95"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95"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95"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95"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95"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95"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95"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95"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95"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95"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95"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95"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95"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95"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95"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95"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95"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95"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95"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95"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95"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95"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95"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95"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95"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95"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95"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95"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95"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95"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95"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95"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95"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95"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95"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95"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95"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95"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95"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95"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95"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95"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95"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95"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95"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95"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95"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95"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95"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95"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95"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95"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95"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95"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95"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95"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95"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95"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95"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95"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95"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95"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95"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95"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95"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95"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95"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95"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95"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95"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95"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95"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95"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95"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95"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95"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95"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95"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95"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95"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95"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95"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95"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95"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95"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95"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95"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95"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95"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95"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95"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95"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95"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95"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95"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95"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95"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95"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95"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95"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95"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95"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95"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95"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95"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95"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95"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95"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95"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95"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95"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95"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95"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95"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95"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95"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95"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95"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95"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95"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95"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95"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95"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95"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95"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95"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95"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95"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95"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95"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95"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95"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95"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95"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95"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95"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95"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95"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95"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95"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95"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95"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95"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95"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95"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95"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95"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95"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95"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95"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95"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95"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95"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95"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95"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95"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95"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95"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95"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95"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95"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95"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95"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95"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95"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95"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95"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95"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95"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95"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95"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95"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95"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95"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95"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95"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95"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95"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95"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95"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95"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95"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95"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95"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95"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95"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95"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95"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95"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95"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95"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95"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95"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95"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95"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95"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95"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95"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95"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95"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95"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95"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95"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95"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95"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95"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95"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95"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95"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95"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95"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95"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95"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95"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95"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95"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95"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95"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95"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95"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95"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95"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95"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95"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95"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95"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95"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95"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95"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95"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95"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95"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95"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95"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95"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95"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95"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95"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95"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95"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95"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95"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95"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95"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95"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95"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95"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95"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95"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95"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95"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95"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95"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95"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95"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95"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95"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95"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95"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95"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95"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95"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95"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95"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95"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95"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95"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95"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95"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95"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95"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95"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95"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95"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95"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95"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95"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95"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95"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95"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95"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95"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95"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95"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95"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95"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95"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95"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95"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95"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95"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95"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95"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95"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95"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95"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95"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95"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95"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95"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95"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95"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95"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95"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95"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95"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95"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95"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95"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95"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95"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95"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95"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95"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95"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95"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95"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95"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95"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95"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95"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95"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95"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95"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95"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95"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95"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95"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95"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95"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95"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95"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95"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95"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95"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95"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95"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95"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95"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95"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95"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95"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95"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95"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95"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95"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95"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95"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95"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95"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95"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95"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95"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95"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95"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95"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95"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95"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95"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95"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95"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95"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95"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95"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95"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95"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95"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95"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95"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95"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95"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95"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95"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95"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95"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95"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95"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95"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95"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95"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95"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95"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95"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95"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95"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95"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95"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95"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95"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95"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95"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95"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95"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95"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95"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95"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95"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95"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95"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95"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95"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95"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95"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95"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95"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95"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95"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95"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95"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95"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95"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95"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95"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95"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95"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95"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95"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95"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95"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95"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95"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95"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95"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95"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95"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95"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95"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95"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95"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95"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95"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95"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95"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95"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95"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95"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95"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95"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95"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95"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95"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95"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95"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95"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95"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95"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95"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95"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95"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95"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95"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95"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95"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95"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95"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95"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95"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95"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95"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95"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95"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95"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95"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95"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95"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95"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95"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95"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95"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95"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95"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95"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95"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95"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95"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95"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95"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95"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95"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95"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95"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95"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95"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95"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95"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95"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95"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95"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95"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95"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95"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95"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95"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95"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95"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95"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95"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95"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95"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95"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95"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95"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95"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95"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95"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95"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95"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95"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95"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95"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95"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95"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95"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95"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95"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95"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95"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95"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95"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95"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95"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95"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95"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95"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95"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95"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95"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95"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95"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95"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95"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95"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95"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95"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95"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95"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95"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95"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95"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95"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95"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95"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95"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95"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95"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95"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95"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95"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95"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95"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95"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95"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95"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95"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95"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95"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95"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95"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95"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95"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95"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95"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95"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95"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95"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95"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95"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95"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95"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95"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95"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95"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95"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95"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95"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95"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95"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95"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95"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95"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95"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95"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95"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95"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95"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95"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95"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95"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95"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95"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95"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95"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95"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95"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95"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95"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95"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95"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95"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95"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95"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95"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95"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95"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95"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95"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95"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95"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95"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95"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95"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95"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95"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95"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95"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95"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95"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95"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95"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95"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95"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95"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95"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95"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95"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95"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95"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95"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95"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95"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95"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95"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95"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95"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95"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95"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95"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95"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95"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95"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95"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95"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95"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95"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95"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95"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95"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95"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95"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95"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95"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95"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95"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95"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95"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95"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95"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95"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95"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95"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95"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95"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95"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95"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95"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95"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95"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95"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95"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95"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95"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95"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95"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95"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95"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95"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95"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95"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95"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95"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95"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95"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95"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95"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95"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95"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95"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95"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95"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95"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95"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95"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95"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95"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95"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95"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95"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95"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95"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95"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95"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95"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95"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95"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95"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95"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95"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95"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95"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95"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95"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95"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95"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95"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95"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95"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95"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95"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95"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95"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95"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95"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95"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95"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95"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95"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95"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95"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95"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95"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95"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95"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95"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95"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95"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95"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95"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95"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95"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95"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95"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95"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95"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95"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95"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95"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95"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95"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95"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95"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95"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95"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95"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95"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95"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95"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95"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95"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95"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95"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95"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95"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95"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95"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95"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95"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95"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95"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95"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95"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95"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95"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95"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95"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95"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95"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95"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95"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95"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95"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95"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95"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95"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95"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95"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95"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95"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95"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95"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95"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95"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95"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95"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95"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95"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95"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95"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95"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95"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95"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95"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95"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95"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95"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95"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95"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95"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95"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95"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95"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95"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95"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95"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95"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95"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95"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95"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95"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95"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95"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95"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95"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95"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95"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95"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95"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95"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95"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95"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95"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95"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95"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95"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95"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95"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95"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95"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95"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95"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95"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95"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95"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95"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95"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95"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95"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95"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95"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95"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95"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95"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95"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95"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95"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95"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95"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95"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95"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95"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95"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95"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95"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95"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95"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95"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95"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95"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95"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95"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95"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95"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95"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95"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95"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95"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95"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95"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95"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95"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95"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95"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95"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95"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95"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95"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95"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95"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95"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95"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95"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95"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95"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95"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95"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95"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95"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95"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95"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95"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95"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95"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95"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95"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95"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95"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95"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95"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95"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95"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95"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95"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95"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95"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95"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95"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95"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95"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95"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95"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95"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95"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95"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95"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95"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95"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95"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95"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95"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95"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95"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95"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95"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95"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95"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95"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95"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95"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95"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95"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95"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95"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95"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95"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95"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95"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95"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95"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95"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95"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95"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95"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95"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95"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95"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95"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95"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95"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95"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95"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95"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95"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95"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95"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95"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95"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95"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95"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95"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95"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95"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95"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95"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95"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95"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95"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95"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95"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95"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95"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95"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95"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95"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95"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95"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95"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95"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95"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95"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95"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95"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95"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95"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95"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95"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95"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95"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95"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95"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95"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95"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95"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95"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95"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95"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95"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95"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95"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95"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95"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95"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95"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95"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95"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95"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95"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95"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95"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95"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95"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95"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95"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95"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95"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95"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95"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95"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95"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95"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95"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95"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95"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95"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95"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95"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95"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95"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95"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95"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95"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95"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95"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95"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95"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95"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95"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95"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95"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95"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95"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95"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95"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95"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95"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95"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95"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95"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95"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95"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95"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95"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95"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95"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95"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95"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95"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95"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95"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95"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95"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95"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95"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95"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95"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95"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95"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95"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95"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95"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95"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95"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95"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95"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95"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95"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95"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95"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95"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95"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95"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95"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95"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95"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95"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95"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95"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95"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95"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95"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95"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95"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95"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95"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95"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95"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95"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95"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95"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95"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95"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95"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95"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95"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95"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95"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95"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95"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95"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95"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95"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95"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95"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95"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95"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95"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95"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95"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95"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95"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95"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95"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95"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95"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95"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95"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95"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95"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95"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95"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95"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95"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95"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95"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95"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95"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95"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95"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95"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95"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95"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95"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95"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95"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95"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95"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95"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95"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95"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95"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95"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95"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95"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95"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95"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95"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95"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95"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95"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95"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95"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95"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95"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95"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95"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95"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95"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95"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95"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95"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95"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95"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95"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95"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95"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95"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95"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95"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95"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95"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95"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95"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95"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95"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95"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95"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95"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95"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95"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95"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95"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95"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95"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95"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95"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95"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95"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95"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95"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95"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95"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95"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95"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95"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95"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95"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95"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95"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95"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95"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95"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95"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95"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95"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95"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95"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95"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95"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95"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95"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95"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95"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95"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95"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95"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95"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95"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95"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95"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95"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95"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95"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95"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95"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95"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95"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95"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95"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95"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95"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95"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95"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95"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95"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95"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95"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95"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95"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95"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95"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95"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95"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95"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95"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95"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95"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95"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95"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95"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95"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95"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95"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95"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95"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95"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95"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95"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95"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95"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95"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95"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95"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95"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95"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95"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95"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95"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95"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95"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95"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95"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95"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95"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95"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95"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95"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95"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95"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95"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95"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95"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95"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95"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95"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95"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95"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95"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95"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95"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95"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95"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95"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95"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95"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95"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95"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95"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95"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95"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95"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95"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95"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95"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95"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95"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95"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95"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95"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95"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95"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95"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95"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95"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95"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95"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95"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95"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95"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95"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95"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95"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95"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95"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95"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95"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95"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95"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95"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95"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95"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95"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95"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95"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95"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95"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95"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95"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95"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95"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95"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95"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95"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95"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95"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95"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95"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95"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95"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95"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95"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95"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95"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95"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95"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95"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95"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95"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95"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95"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95"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95"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95"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95"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95"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95"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95"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95"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95"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95"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95"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95"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95"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95"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95"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95"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95"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95"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95"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95"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95"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95"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95"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95"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95"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95"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95"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95"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95"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95"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95"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95"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95"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95"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95"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95"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95"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95"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95"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95"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95"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95"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95"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95"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95"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95"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95"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95"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95"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95"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95"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95"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95"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95"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95"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95"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95"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95"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95"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95"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95"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95"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95"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95"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95"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95"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95"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95"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95"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95"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95"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95"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95"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95"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95"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95"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95"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95"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95"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95"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95"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95"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95"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95"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95"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95"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95"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95"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95"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95"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95"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95"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95"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95"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95"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95"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95"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95"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95"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95"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95"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95"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95"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95"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95"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95"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95"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95"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95"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95"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95"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95"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95"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95"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95"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95"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95"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95"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95"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95"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95"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95"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95"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95"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95"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95"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95"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95"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95"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95"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95"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95"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95"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95"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95"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95"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95"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95"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95"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95"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95"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95"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95"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95"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95"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95"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95"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95"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95"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95"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95"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95"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95"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95"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95"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95"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95"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1"/>
  <sheetViews>
    <sheetView showGridLines="0" workbookViewId="0">
      <pane xSplit="2" ySplit="5" topLeftCell="C24" activePane="bottomRight" state="frozen"/>
      <selection pane="topRight" activeCell="B24" sqref="B24:J24"/>
      <selection pane="bottomLeft" activeCell="B24" sqref="B24:J24"/>
      <selection pane="bottomRight" activeCell="B40" sqref="B40"/>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80" t="str">
        <f ca="1">OFFSET(L!$C$1,MATCH("Product List"&amp;ADDRESS(ROW(),COLUMN(),4),L!$A:$A,0)-1,SL,,)</f>
        <v>Completion required only if reporting level "Product (or List of Products)" selected on the 'Declaration' worksheet.</v>
      </c>
      <c r="B1" s="481"/>
      <c r="C1" s="481"/>
      <c r="D1" s="481"/>
      <c r="E1" s="107"/>
    </row>
    <row r="2" spans="1:35" ht="13.2">
      <c r="A2" s="19"/>
      <c r="B2" s="109"/>
      <c r="C2" s="109"/>
      <c r="D2"/>
      <c r="E2" s="20"/>
    </row>
    <row r="3" spans="1:35" ht="13.2">
      <c r="A3" s="19"/>
      <c r="B3" s="109"/>
      <c r="C3" s="109"/>
      <c r="D3" s="109"/>
      <c r="E3" s="20"/>
    </row>
    <row r="4" spans="1:35" ht="15.75" customHeight="1">
      <c r="A4" s="19"/>
      <c r="B4" s="479" t="s">
        <v>47</v>
      </c>
      <c r="C4" s="479"/>
      <c r="D4" s="479"/>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t="s">
        <v>20068</v>
      </c>
      <c r="C6" s="89" t="s">
        <v>20060</v>
      </c>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t="s">
        <v>20069</v>
      </c>
      <c r="C7" s="89" t="s">
        <v>20060</v>
      </c>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t="s">
        <v>20070</v>
      </c>
      <c r="C8" s="89" t="s">
        <v>20060</v>
      </c>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t="s">
        <v>20071</v>
      </c>
      <c r="C9" s="89" t="s">
        <v>20060</v>
      </c>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t="s">
        <v>20072</v>
      </c>
      <c r="C10" s="89" t="s">
        <v>20060</v>
      </c>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t="s">
        <v>20073</v>
      </c>
      <c r="C11" s="89" t="s">
        <v>20060</v>
      </c>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t="s">
        <v>20074</v>
      </c>
      <c r="C12" s="89" t="s">
        <v>20060</v>
      </c>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t="s">
        <v>20075</v>
      </c>
      <c r="C13" s="89" t="s">
        <v>20060</v>
      </c>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t="s">
        <v>20076</v>
      </c>
      <c r="C14" s="89" t="s">
        <v>20060</v>
      </c>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t="s">
        <v>20077</v>
      </c>
      <c r="C15" s="89" t="s">
        <v>20060</v>
      </c>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t="s">
        <v>20078</v>
      </c>
      <c r="C16" s="89" t="s">
        <v>20060</v>
      </c>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t="s">
        <v>20079</v>
      </c>
      <c r="C17" s="89" t="s">
        <v>20060</v>
      </c>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t="s">
        <v>20080</v>
      </c>
      <c r="C18" s="89" t="s">
        <v>20060</v>
      </c>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t="s">
        <v>20081</v>
      </c>
      <c r="C19" s="89" t="s">
        <v>20060</v>
      </c>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t="s">
        <v>20082</v>
      </c>
      <c r="C20" s="89" t="s">
        <v>20060</v>
      </c>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t="s">
        <v>20083</v>
      </c>
      <c r="C21" s="89" t="s">
        <v>20060</v>
      </c>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t="s">
        <v>20084</v>
      </c>
      <c r="C22" s="89" t="s">
        <v>20060</v>
      </c>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t="s">
        <v>20085</v>
      </c>
      <c r="C23" s="89" t="s">
        <v>20060</v>
      </c>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t="s">
        <v>20086</v>
      </c>
      <c r="C24" s="89" t="s">
        <v>20060</v>
      </c>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t="s">
        <v>20061</v>
      </c>
      <c r="C25" s="89" t="s">
        <v>20060</v>
      </c>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t="s">
        <v>20087</v>
      </c>
      <c r="C26" s="89" t="s">
        <v>20060</v>
      </c>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t="s">
        <v>20088</v>
      </c>
      <c r="C27" s="89" t="s">
        <v>20062</v>
      </c>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t="s">
        <v>20089</v>
      </c>
      <c r="C28" s="89" t="s">
        <v>20060</v>
      </c>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t="s">
        <v>20090</v>
      </c>
      <c r="C29" s="89" t="s">
        <v>20060</v>
      </c>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t="s">
        <v>20091</v>
      </c>
      <c r="C30" s="89" t="s">
        <v>20060</v>
      </c>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t="s">
        <v>20092</v>
      </c>
      <c r="C31" s="89" t="s">
        <v>20062</v>
      </c>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t="s">
        <v>20093</v>
      </c>
      <c r="C32" s="89" t="s">
        <v>20062</v>
      </c>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t="s">
        <v>20094</v>
      </c>
      <c r="C33" s="89" t="s">
        <v>20062</v>
      </c>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t="s">
        <v>20095</v>
      </c>
      <c r="C34" s="89" t="s">
        <v>20062</v>
      </c>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t="s">
        <v>20063</v>
      </c>
      <c r="C35" s="89" t="s">
        <v>20062</v>
      </c>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t="s">
        <v>20064</v>
      </c>
      <c r="C36" s="89" t="s">
        <v>20062</v>
      </c>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t="s">
        <v>20065</v>
      </c>
      <c r="C37" s="89" t="s">
        <v>20066</v>
      </c>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t="s">
        <v>20067</v>
      </c>
      <c r="C38" s="89" t="s">
        <v>20060</v>
      </c>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t="s">
        <v>20096</v>
      </c>
      <c r="C39" s="89" t="s">
        <v>20060</v>
      </c>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ht="12.75" customHeight="1" thickBot="1">
      <c r="A1000" s="120"/>
      <c r="B1000" s="482" t="str">
        <f ca="1">OFFSET(L!$C$1,MATCH("General"&amp;"Cpy",L!$A:$A,0)-1,SL,,)</f>
        <v>© 2025 Responsible Minerals Initiative. All rights reserved.</v>
      </c>
      <c r="C1000" s="482"/>
      <c r="D1000" s="482"/>
      <c r="E1000" s="21"/>
    </row>
    <row r="1001" spans="1:35" ht="13.2" thickTop="1">
      <c r="D1001"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0:D1000"/>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17968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watanabe</cp:lastModifiedBy>
  <cp:revision/>
  <dcterms:created xsi:type="dcterms:W3CDTF">2010-06-21T21:00:23Z</dcterms:created>
  <dcterms:modified xsi:type="dcterms:W3CDTF">2025-09-01T03:01:15Z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